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000\07 SEM\2019-03-15 SAJT\"/>
    </mc:Choice>
  </mc:AlternateContent>
  <bookViews>
    <workbookView xWindow="0" yWindow="0" windowWidth="28800" windowHeight="13350" tabRatio="886"/>
  </bookViews>
  <sheets>
    <sheet name="О Насловна" sheetId="40" r:id="rId1"/>
    <sheet name="О Списак Објеката" sheetId="38" r:id="rId2"/>
    <sheet name="O Табела 1" sheetId="33" r:id="rId3"/>
    <sheet name="O Табела 3-4" sheetId="37" r:id="rId4"/>
    <sheet name="О Табела 5-6" sheetId="23" r:id="rId5"/>
    <sheet name="О Средњерочни и дугорочни план" sheetId="39" r:id="rId6"/>
    <sheet name="О Конвертор" sheetId="32" r:id="rId7"/>
  </sheets>
  <definedNames>
    <definedName name="_xlnm.Print_Area" localSheetId="3">'O Табела 3-4'!$A$1:$BH$26</definedName>
    <definedName name="_xlnm.Print_Titles" localSheetId="1">'О Списак Објеката'!$3:$3</definedName>
  </definedNames>
  <calcPr calcId="162913"/>
</workbook>
</file>

<file path=xl/calcChain.xml><?xml version="1.0" encoding="utf-8"?>
<calcChain xmlns="http://schemas.openxmlformats.org/spreadsheetml/2006/main">
  <c r="D154" i="38" l="1"/>
  <c r="P9" i="37"/>
  <c r="E43" i="33" l="1"/>
  <c r="E42" i="33"/>
  <c r="C1" i="39" l="1"/>
  <c r="S1" i="23"/>
  <c r="R1" i="37"/>
  <c r="I3" i="33"/>
  <c r="D1" i="38"/>
  <c r="L56" i="32" l="1"/>
  <c r="L55" i="32"/>
  <c r="L54" i="32"/>
  <c r="L53" i="32"/>
  <c r="L52" i="32"/>
  <c r="L51" i="32"/>
  <c r="L50" i="32"/>
  <c r="L49" i="32"/>
  <c r="L48" i="32"/>
  <c r="L47" i="32"/>
  <c r="L46" i="32"/>
  <c r="L45" i="32"/>
  <c r="L44" i="32"/>
  <c r="L43" i="32"/>
  <c r="L42" i="32"/>
  <c r="L41" i="32"/>
  <c r="L40" i="32"/>
  <c r="L39" i="32"/>
  <c r="L38" i="32"/>
  <c r="L37" i="32"/>
  <c r="L36" i="32"/>
  <c r="L35" i="32"/>
  <c r="L34" i="32"/>
  <c r="L33" i="32"/>
  <c r="L32" i="32"/>
  <c r="L31" i="32"/>
  <c r="L30" i="32"/>
  <c r="L29" i="32"/>
  <c r="L28" i="32"/>
  <c r="L27" i="32"/>
  <c r="L26" i="32"/>
  <c r="L25" i="32"/>
  <c r="L24" i="32"/>
  <c r="L23" i="32"/>
  <c r="L22" i="32"/>
  <c r="L21" i="32"/>
  <c r="L20" i="32"/>
  <c r="L19" i="32"/>
  <c r="L18" i="32"/>
  <c r="L17" i="32"/>
  <c r="L16" i="32"/>
  <c r="L15" i="32"/>
  <c r="L14" i="32"/>
  <c r="L13" i="32"/>
  <c r="L12" i="32"/>
  <c r="L11" i="32"/>
  <c r="L10" i="32"/>
  <c r="L9" i="32"/>
  <c r="L8" i="32"/>
  <c r="L7" i="32"/>
  <c r="L6" i="32"/>
  <c r="H56" i="32"/>
  <c r="H55" i="32"/>
  <c r="H54" i="32"/>
  <c r="H53" i="32"/>
  <c r="H52" i="32"/>
  <c r="H51" i="32"/>
  <c r="H50" i="32"/>
  <c r="H49" i="32"/>
  <c r="H48" i="32"/>
  <c r="H47" i="32"/>
  <c r="H46" i="32"/>
  <c r="H45" i="32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H6" i="32"/>
  <c r="J55" i="32" l="1"/>
  <c r="J52" i="32"/>
  <c r="J51" i="32"/>
  <c r="J47" i="32"/>
  <c r="J44" i="32"/>
  <c r="J43" i="32"/>
  <c r="J39" i="32"/>
  <c r="J36" i="32"/>
  <c r="J35" i="32"/>
  <c r="J31" i="32"/>
  <c r="J28" i="32"/>
  <c r="J27" i="32"/>
  <c r="J23" i="32"/>
  <c r="J20" i="32"/>
  <c r="J19" i="32"/>
  <c r="J15" i="32"/>
  <c r="J12" i="32"/>
  <c r="J11" i="32"/>
  <c r="I56" i="32"/>
  <c r="J56" i="32" s="1"/>
  <c r="I55" i="32"/>
  <c r="I54" i="32"/>
  <c r="J54" i="32" s="1"/>
  <c r="I53" i="32"/>
  <c r="J53" i="32" s="1"/>
  <c r="I52" i="32"/>
  <c r="I51" i="32"/>
  <c r="I50" i="32"/>
  <c r="J50" i="32" s="1"/>
  <c r="I49" i="32"/>
  <c r="J49" i="32" s="1"/>
  <c r="I48" i="32"/>
  <c r="J48" i="32" s="1"/>
  <c r="I47" i="32"/>
  <c r="I46" i="32"/>
  <c r="J46" i="32" s="1"/>
  <c r="I45" i="32"/>
  <c r="J45" i="32" s="1"/>
  <c r="I44" i="32"/>
  <c r="I43" i="32"/>
  <c r="I42" i="32"/>
  <c r="J42" i="32" s="1"/>
  <c r="I41" i="32"/>
  <c r="J41" i="32" s="1"/>
  <c r="I40" i="32"/>
  <c r="J40" i="32" s="1"/>
  <c r="I39" i="32"/>
  <c r="I38" i="32"/>
  <c r="J38" i="32" s="1"/>
  <c r="I37" i="32"/>
  <c r="J37" i="32" s="1"/>
  <c r="I36" i="32"/>
  <c r="I35" i="32"/>
  <c r="I34" i="32"/>
  <c r="J34" i="32" s="1"/>
  <c r="I33" i="32"/>
  <c r="J33" i="32" s="1"/>
  <c r="I32" i="32"/>
  <c r="J32" i="32" s="1"/>
  <c r="I31" i="32"/>
  <c r="I30" i="32"/>
  <c r="J30" i="32" s="1"/>
  <c r="I29" i="32"/>
  <c r="J29" i="32" s="1"/>
  <c r="I28" i="32"/>
  <c r="I27" i="32"/>
  <c r="I26" i="32"/>
  <c r="J26" i="32" s="1"/>
  <c r="I25" i="32"/>
  <c r="J25" i="32" s="1"/>
  <c r="I24" i="32"/>
  <c r="J24" i="32" s="1"/>
  <c r="I23" i="32"/>
  <c r="I22" i="32"/>
  <c r="J22" i="32" s="1"/>
  <c r="I21" i="32"/>
  <c r="J21" i="32" s="1"/>
  <c r="I20" i="32"/>
  <c r="I19" i="32"/>
  <c r="I18" i="32"/>
  <c r="J18" i="32" s="1"/>
  <c r="I17" i="32"/>
  <c r="J17" i="32" s="1"/>
  <c r="I16" i="32"/>
  <c r="J16" i="32" s="1"/>
  <c r="I15" i="32"/>
  <c r="I14" i="32"/>
  <c r="J14" i="32" s="1"/>
  <c r="I13" i="32"/>
  <c r="J13" i="32" s="1"/>
  <c r="I12" i="32"/>
  <c r="I11" i="32"/>
  <c r="I10" i="32"/>
  <c r="J10" i="32" s="1"/>
  <c r="I9" i="32"/>
  <c r="J9" i="32" s="1"/>
  <c r="I8" i="32"/>
  <c r="J8" i="32" s="1"/>
  <c r="I7" i="32"/>
  <c r="J7" i="32" s="1"/>
  <c r="I6" i="32"/>
  <c r="J6" i="32" s="1"/>
  <c r="L50" i="33" l="1"/>
  <c r="L49" i="33"/>
  <c r="L43" i="33"/>
  <c r="L42" i="33"/>
  <c r="L41" i="33"/>
  <c r="L40" i="33"/>
  <c r="L31" i="33"/>
  <c r="L30" i="33"/>
  <c r="L28" i="33"/>
  <c r="L27" i="33"/>
  <c r="L26" i="33"/>
  <c r="L25" i="33"/>
  <c r="L24" i="33"/>
  <c r="L23" i="33"/>
  <c r="L22" i="33"/>
  <c r="L21" i="33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AQ18" i="37" l="1"/>
  <c r="AJ18" i="37"/>
  <c r="AC18" i="37"/>
  <c r="V18" i="37"/>
  <c r="O18" i="37"/>
  <c r="AX18" i="37" s="1"/>
  <c r="AX16" i="37" s="1"/>
  <c r="AQ6" i="37"/>
  <c r="AJ6" i="37"/>
  <c r="AC6" i="37"/>
  <c r="V6" i="37"/>
  <c r="O6" i="37"/>
  <c r="AX6" i="37" l="1"/>
  <c r="AX5" i="37" s="1"/>
  <c r="P11" i="37"/>
  <c r="AQ5" i="37"/>
  <c r="AJ5" i="37"/>
  <c r="AC5" i="37"/>
  <c r="V5" i="37"/>
  <c r="AJ16" i="37"/>
  <c r="AC16" i="37"/>
  <c r="V16" i="37"/>
  <c r="AQ16" i="37"/>
  <c r="L53" i="33" l="1"/>
  <c r="L52" i="33"/>
  <c r="L36" i="33"/>
  <c r="L35" i="33"/>
  <c r="L29" i="33"/>
  <c r="L20" i="33"/>
  <c r="F74" i="33"/>
  <c r="I58" i="33"/>
  <c r="L58" i="33" s="1"/>
  <c r="D58" i="33"/>
  <c r="I57" i="33"/>
  <c r="L57" i="33" s="1"/>
  <c r="D57" i="33"/>
  <c r="I56" i="33"/>
  <c r="L56" i="33" s="1"/>
  <c r="I55" i="33"/>
  <c r="L55" i="33" s="1"/>
  <c r="I54" i="33"/>
  <c r="L54" i="33" s="1"/>
  <c r="I53" i="33"/>
  <c r="I52" i="33"/>
  <c r="I50" i="33"/>
  <c r="D50" i="33"/>
  <c r="I49" i="33"/>
  <c r="D49" i="33"/>
  <c r="I48" i="33"/>
  <c r="L48" i="33" s="1"/>
  <c r="I47" i="33"/>
  <c r="L47" i="33" s="1"/>
  <c r="I46" i="33"/>
  <c r="L46" i="33" s="1"/>
  <c r="I45" i="33"/>
  <c r="I43" i="33"/>
  <c r="D43" i="33"/>
  <c r="I42" i="33"/>
  <c r="D42" i="33"/>
  <c r="I41" i="33"/>
  <c r="D41" i="33"/>
  <c r="I40" i="33"/>
  <c r="D40" i="33"/>
  <c r="I39" i="33"/>
  <c r="L39" i="33" s="1"/>
  <c r="I38" i="33"/>
  <c r="L38" i="33" s="1"/>
  <c r="I37" i="33"/>
  <c r="L37" i="33" s="1"/>
  <c r="I36" i="33"/>
  <c r="I35" i="33"/>
  <c r="I34" i="33"/>
  <c r="L34" i="33" s="1"/>
  <c r="I33" i="33"/>
  <c r="L33" i="33" s="1"/>
  <c r="I32" i="33"/>
  <c r="L32" i="33" s="1"/>
  <c r="I31" i="33"/>
  <c r="I30" i="33"/>
  <c r="I29" i="33"/>
  <c r="I28" i="33"/>
  <c r="I27" i="33"/>
  <c r="I26" i="33"/>
  <c r="I25" i="33"/>
  <c r="I24" i="33"/>
  <c r="I23" i="33"/>
  <c r="I22" i="33"/>
  <c r="I21" i="33"/>
  <c r="I20" i="33"/>
  <c r="I19" i="33"/>
  <c r="I18" i="33"/>
  <c r="I17" i="33"/>
  <c r="I16" i="33"/>
  <c r="I15" i="33"/>
  <c r="I14" i="33"/>
  <c r="I13" i="33"/>
  <c r="I12" i="33"/>
  <c r="I11" i="33"/>
  <c r="I10" i="33"/>
  <c r="I9" i="33"/>
  <c r="I8" i="33"/>
  <c r="I7" i="33"/>
  <c r="I6" i="33"/>
  <c r="L6" i="33" s="1"/>
  <c r="L45" i="33" l="1"/>
  <c r="L51" i="33" s="1"/>
  <c r="J36" i="33"/>
  <c r="K36" i="33"/>
  <c r="K56" i="33"/>
  <c r="J56" i="33"/>
  <c r="K8" i="33"/>
  <c r="J8" i="33"/>
  <c r="J12" i="33"/>
  <c r="K12" i="33"/>
  <c r="J16" i="33"/>
  <c r="K16" i="33"/>
  <c r="K20" i="33"/>
  <c r="J20" i="33"/>
  <c r="K24" i="33"/>
  <c r="J24" i="33"/>
  <c r="K28" i="33"/>
  <c r="J28" i="33"/>
  <c r="J32" i="33"/>
  <c r="K32" i="33"/>
  <c r="J37" i="33"/>
  <c r="K37" i="33"/>
  <c r="J48" i="33"/>
  <c r="K48" i="33"/>
  <c r="J52" i="33"/>
  <c r="K52" i="33"/>
  <c r="J41" i="33"/>
  <c r="K41" i="33"/>
  <c r="K43" i="33"/>
  <c r="J43" i="33"/>
  <c r="J29" i="33"/>
  <c r="K29" i="33"/>
  <c r="J13" i="33"/>
  <c r="K13" i="33"/>
  <c r="J21" i="33"/>
  <c r="K21" i="33"/>
  <c r="J25" i="33"/>
  <c r="K25" i="33"/>
  <c r="J38" i="33"/>
  <c r="K38" i="33"/>
  <c r="J57" i="33"/>
  <c r="K57" i="33"/>
  <c r="J49" i="33"/>
  <c r="K49" i="33"/>
  <c r="J6" i="33"/>
  <c r="K6" i="33"/>
  <c r="J14" i="33"/>
  <c r="K14" i="33"/>
  <c r="J22" i="33"/>
  <c r="K22" i="33"/>
  <c r="K26" i="33"/>
  <c r="J26" i="33"/>
  <c r="J34" i="33"/>
  <c r="K34" i="33"/>
  <c r="K42" i="33"/>
  <c r="J42" i="33"/>
  <c r="J58" i="33"/>
  <c r="K58" i="33"/>
  <c r="J9" i="33"/>
  <c r="K9" i="33"/>
  <c r="J17" i="33"/>
  <c r="K17" i="33"/>
  <c r="J33" i="33"/>
  <c r="K33" i="33"/>
  <c r="J53" i="33"/>
  <c r="K53" i="33"/>
  <c r="L44" i="33"/>
  <c r="K39" i="33"/>
  <c r="J39" i="33"/>
  <c r="K45" i="33"/>
  <c r="J45" i="33"/>
  <c r="K10" i="33"/>
  <c r="J10" i="33"/>
  <c r="K18" i="33"/>
  <c r="J18" i="33"/>
  <c r="J30" i="33"/>
  <c r="K30" i="33"/>
  <c r="J54" i="33"/>
  <c r="K54" i="33"/>
  <c r="K46" i="33"/>
  <c r="J46" i="33"/>
  <c r="J7" i="33"/>
  <c r="K7" i="33"/>
  <c r="K11" i="33"/>
  <c r="J11" i="33"/>
  <c r="J15" i="33"/>
  <c r="K15" i="33"/>
  <c r="K19" i="33"/>
  <c r="J19" i="33"/>
  <c r="J23" i="33"/>
  <c r="K23" i="33"/>
  <c r="K27" i="33"/>
  <c r="J27" i="33"/>
  <c r="J31" i="33"/>
  <c r="K31" i="33"/>
  <c r="K35" i="33"/>
  <c r="J35" i="33"/>
  <c r="J40" i="33"/>
  <c r="K40" i="33"/>
  <c r="J50" i="33"/>
  <c r="K50" i="33"/>
  <c r="K55" i="33"/>
  <c r="J55" i="33"/>
  <c r="K47" i="33"/>
  <c r="J47" i="33"/>
  <c r="L59" i="33"/>
  <c r="K59" i="33" l="1"/>
  <c r="K51" i="33"/>
  <c r="J51" i="33"/>
  <c r="J67" i="33"/>
  <c r="J59" i="33"/>
  <c r="L60" i="33"/>
  <c r="J44" i="33"/>
  <c r="K67" i="33"/>
  <c r="K44" i="33"/>
  <c r="K60" i="33" l="1"/>
  <c r="J60" i="33"/>
</calcChain>
</file>

<file path=xl/sharedStrings.xml><?xml version="1.0" encoding="utf-8"?>
<sst xmlns="http://schemas.openxmlformats.org/spreadsheetml/2006/main" count="429" uniqueCount="225">
  <si>
    <t>Количина</t>
  </si>
  <si>
    <t>Примарна енергија
(toe)</t>
  </si>
  <si>
    <t>Финална енергија
(toe)</t>
  </si>
  <si>
    <t>УКУПНО</t>
  </si>
  <si>
    <t>Међузбир</t>
  </si>
  <si>
    <t>Енергија ветра</t>
  </si>
  <si>
    <t>Геотермална енергија</t>
  </si>
  <si>
    <t>Соларна енергија</t>
  </si>
  <si>
    <t>Електрична енергија</t>
  </si>
  <si>
    <t>Топла вода</t>
  </si>
  <si>
    <t>Пара</t>
  </si>
  <si>
    <t>t</t>
  </si>
  <si>
    <t>Огревно дрво</t>
  </si>
  <si>
    <t>Биогас</t>
  </si>
  <si>
    <t>Природни гас</t>
  </si>
  <si>
    <t>Течни нафтни гас</t>
  </si>
  <si>
    <t>Нафтни кокс</t>
  </si>
  <si>
    <t>Високо пећни гас</t>
  </si>
  <si>
    <t>Камени угаљ</t>
  </si>
  <si>
    <t>Мрки угаљ</t>
  </si>
  <si>
    <t>Сушени лигнит</t>
  </si>
  <si>
    <t>Лигнит</t>
  </si>
  <si>
    <t>Гориво</t>
  </si>
  <si>
    <t>Д=A-(Б+Ц)</t>
  </si>
  <si>
    <t>Ц</t>
  </si>
  <si>
    <t>Б</t>
  </si>
  <si>
    <t>А</t>
  </si>
  <si>
    <t>Јединица</t>
  </si>
  <si>
    <t>Јеиница</t>
  </si>
  <si>
    <t>Густина</t>
  </si>
  <si>
    <t xml:space="preserve">Финална енергија     (MJ/јединици) </t>
  </si>
  <si>
    <t>Финална енергија
(kWh/јединици)</t>
  </si>
  <si>
    <t>Финална енергија
(toe/јединици)</t>
  </si>
  <si>
    <t>Примарна енергија
(toe/јединици)</t>
  </si>
  <si>
    <t>Б=A/3,6</t>
  </si>
  <si>
    <t>Ц=Б/11630</t>
  </si>
  <si>
    <t>Д=Ц/ефикасност</t>
  </si>
  <si>
    <t>Е</t>
  </si>
  <si>
    <t>Ф=Е*Б</t>
  </si>
  <si>
    <t>1,35 t/m3</t>
  </si>
  <si>
    <t>1,55 t/m3</t>
  </si>
  <si>
    <t>0,50 t/m3</t>
  </si>
  <si>
    <t>1,25 kg/m3</t>
  </si>
  <si>
    <t>0,71 t/kl</t>
  </si>
  <si>
    <t>0,80 t/kl</t>
  </si>
  <si>
    <t>0,86 t/kl</t>
  </si>
  <si>
    <t>0,95 t/m3</t>
  </si>
  <si>
    <t>0,98 t/m3</t>
  </si>
  <si>
    <t>0,68 kg/m3</t>
  </si>
  <si>
    <t>1,22 kg/m3</t>
  </si>
  <si>
    <t>0,40 t/m3</t>
  </si>
  <si>
    <t>0,60 t/m3</t>
  </si>
  <si>
    <t>Биомаса 1</t>
  </si>
  <si>
    <t>Биомаса 2</t>
  </si>
  <si>
    <t>Остало 1</t>
  </si>
  <si>
    <t>Остало 2</t>
  </si>
  <si>
    <t>-</t>
  </si>
  <si>
    <t>Датум спровођења претходног енергетског прегледа од стране овлашћеног енергетског саветника, ако је спроведен</t>
  </si>
  <si>
    <t xml:space="preserve">Назив објекта </t>
  </si>
  <si>
    <t>Број:</t>
  </si>
  <si>
    <t xml:space="preserve">Датум претходне инспекцијске контроле од стране инспектора </t>
  </si>
  <si>
    <t>сопствена производња</t>
  </si>
  <si>
    <t>Остали снабдевачи</t>
  </si>
  <si>
    <t>ЕПС снабдевање</t>
  </si>
  <si>
    <t>купљена</t>
  </si>
  <si>
    <t>Топлотна енергија</t>
  </si>
  <si>
    <t>0,17 t/m3</t>
  </si>
  <si>
    <t>Слама</t>
  </si>
  <si>
    <t>0,10 t/m3</t>
  </si>
  <si>
    <t>Љуска сунцокрета</t>
  </si>
  <si>
    <t>Дрвени угаљ</t>
  </si>
  <si>
    <t>1000 L</t>
  </si>
  <si>
    <t>Енергија на улазу</t>
  </si>
  <si>
    <t>Продата енергија</t>
  </si>
  <si>
    <t>Енергија која није потрошена (залихе)</t>
  </si>
  <si>
    <t>Укупна енергија нето</t>
  </si>
  <si>
    <t>Остало</t>
  </si>
  <si>
    <t xml:space="preserve">I Планирани период </t>
  </si>
  <si>
    <t>Процес/Опрема</t>
  </si>
  <si>
    <t xml:space="preserve">IV Поређење или промена у односу на план из претходне календарске године </t>
  </si>
  <si>
    <t xml:space="preserve">Планиране мере које нису спроведене </t>
  </si>
  <si>
    <t xml:space="preserve">Разлог </t>
  </si>
  <si>
    <t>Спроведене мере које нису планиране</t>
  </si>
  <si>
    <t>Редни број објекта</t>
  </si>
  <si>
    <t>Енергија</t>
  </si>
  <si>
    <t>Описати мере/активности</t>
  </si>
  <si>
    <t xml:space="preserve">II План мера енергетске ефикасноти које захтевају финансијска улагања и очекивани ефекти </t>
  </si>
  <si>
    <t>Да</t>
  </si>
  <si>
    <t>Не</t>
  </si>
  <si>
    <t>Делимично</t>
  </si>
  <si>
    <t>A. Да ли постоји успостављен систем енергетског менаџмента?</t>
  </si>
  <si>
    <t>Датум обраде</t>
  </si>
  <si>
    <t>Датум одобрења</t>
  </si>
  <si>
    <t>(не попуњава се)</t>
  </si>
  <si>
    <t>Особа одговорна за израду годишњег извештаја (лиценцирани енергетски менаџер)</t>
  </si>
  <si>
    <t>Потпис овлашћеног лица</t>
  </si>
  <si>
    <t>Годишња потрошња примарне енергије (toe)</t>
  </si>
  <si>
    <t>Место/Датум:</t>
  </si>
  <si>
    <t>Адреса објекта</t>
  </si>
  <si>
    <t>Лице овлашћено за заступање</t>
  </si>
  <si>
    <t>уговором ангажован</t>
  </si>
  <si>
    <t>Број лиценце енергетског менаџера</t>
  </si>
  <si>
    <t>Б. Да ли постоји именована особа која је одговорна за енергетску ефикасност?</t>
  </si>
  <si>
    <t>В. Да ли је усвојена енергетска политика?</t>
  </si>
  <si>
    <t>Г. Да ли се прати и вреднује спровођење енергетске политике?</t>
  </si>
  <si>
    <t>Телефон:</t>
  </si>
  <si>
    <t xml:space="preserve">Факс:     </t>
  </si>
  <si>
    <t>Име и презиме:</t>
  </si>
  <si>
    <t>Радно место:</t>
  </si>
  <si>
    <t>Адреса:</t>
  </si>
  <si>
    <t>Електронска адреса:</t>
  </si>
  <si>
    <t>Факс:</t>
  </si>
  <si>
    <t>1000 kWh</t>
  </si>
  <si>
    <t>Разлог за (А):</t>
  </si>
  <si>
    <t>године</t>
  </si>
  <si>
    <t>III План мера енергетске ефикасности које не захтевају финансијска улагања и очекивани ефекти</t>
  </si>
  <si>
    <t>V Друге напомене</t>
  </si>
  <si>
    <t>Ђ. Да ли је успостављено управљање документима (записима)?</t>
  </si>
  <si>
    <t>Д. Да ли сте ревидирали начин праћења и вредновања (описано у Г)?</t>
  </si>
  <si>
    <t xml:space="preserve"> </t>
  </si>
  <si>
    <t>Година -</t>
  </si>
  <si>
    <t>Разлог за (Б):</t>
  </si>
  <si>
    <t>Енергија/гориво</t>
  </si>
  <si>
    <t>Напајање из водоводног система</t>
  </si>
  <si>
    <t>Вода из сопствених бунара</t>
  </si>
  <si>
    <t xml:space="preserve">Укупна количина утрошене воде </t>
  </si>
  <si>
    <t>Мера</t>
  </si>
  <si>
    <t>Табела O-2-1: Годишња потрошње енергије</t>
  </si>
  <si>
    <t xml:space="preserve">Табела O-2-2: Енергија из обновљивих извора </t>
  </si>
  <si>
    <t>Табела O-2-3: Годишња потрошња воде</t>
  </si>
  <si>
    <t>Табела конверзије мерних јединица за табелу О-2-1</t>
  </si>
  <si>
    <t xml:space="preserve">Табела O-3б: Тренд остварене потрошње примарне енергије </t>
  </si>
  <si>
    <t>Табела O-3а: Нормализована потрошња примарне енергије за грејање</t>
  </si>
  <si>
    <t>Табела O-4:</t>
  </si>
  <si>
    <t>Tабела О-5: Самооцењивање нивоа енергетског менаџмента</t>
  </si>
  <si>
    <t xml:space="preserve">Tабела О-6: Остале мере или активности </t>
  </si>
  <si>
    <t xml:space="preserve">Tабела О-7:  Средњорочни и дугорочни планови за уштеду и очување енергије </t>
  </si>
  <si>
    <t>Очекивана вредност инвестиције
(1.000 РСД)</t>
  </si>
  <si>
    <t xml:space="preserve">Табела О-1: Списак објеката Обвезника система  </t>
  </si>
  <si>
    <t>ГОДИШЊИ ИЗВЕШТАЈ О ОСТВАРИВАЊУ ЦИЉЕВА УШТЕДЕ ЕНЕРГИЈЕ  
ЗА ЈЕДИНИЦЕ ЛОКАЛНЕ САМОУПРАВЕ, ОРГАНЕ РЕПУБЛИКЕ СРБИЈЕ И ОРГАНЕ АУТОНОМНЕ ПОКРАЈИНЕ</t>
  </si>
  <si>
    <t xml:space="preserve">Телефон: </t>
  </si>
  <si>
    <t xml:space="preserve">Да       Не   </t>
  </si>
  <si>
    <t>Ако јесу, навести:</t>
  </si>
  <si>
    <t xml:space="preserve"> за</t>
  </si>
  <si>
    <t>годину</t>
  </si>
  <si>
    <t>( - )</t>
  </si>
  <si>
    <t xml:space="preserve">* OППЕ=УППЕ-ППЕГ+НППЕГ </t>
  </si>
  <si>
    <t xml:space="preserve">Не (планирано да се успостави      </t>
  </si>
  <si>
    <t>год.)</t>
  </si>
  <si>
    <t>Не (планирано да се усвоји</t>
  </si>
  <si>
    <t>Не (планирано да се успостави</t>
  </si>
  <si>
    <t xml:space="preserve">*Укупна енергија (топлотна и електрична) произведена из обновљивих извора на локацији обвезника система уписује се у колону енергија на улазу без обзира да ли се користи за сопствену потрошњу у оквиру локације или се продаје  </t>
  </si>
  <si>
    <t>Лигнит Колубара</t>
  </si>
  <si>
    <t>Лигнит Костолац</t>
  </si>
  <si>
    <t>Коксни угаљ</t>
  </si>
  <si>
    <t>Бензин (моторни бензин)</t>
  </si>
  <si>
    <t>Биодизел</t>
  </si>
  <si>
    <t>Авионски бензин и млазна горива (Керозин)</t>
  </si>
  <si>
    <t>Примарни бензин</t>
  </si>
  <si>
    <t>Примарни бензин/Пиро уље</t>
  </si>
  <si>
    <t>Примарни бензин/Ложиви гас (RG)</t>
  </si>
  <si>
    <t>Примарни бензин/Рафинат II</t>
  </si>
  <si>
    <t>Дизел гориво - Гасно уље 0,1</t>
  </si>
  <si>
    <t>Гасно уље екстра лако евро ел</t>
  </si>
  <si>
    <t>Уље за ложење средње С - Уље за ложење средње (мазут)</t>
  </si>
  <si>
    <t>Уље за ложење средње евро С</t>
  </si>
  <si>
    <t>Уље за ложење ниско сумпорно</t>
  </si>
  <si>
    <t>Компримовани природни гас - CNG - метан</t>
  </si>
  <si>
    <t>Дрвни пелет</t>
  </si>
  <si>
    <t>Дрвни брикет</t>
  </si>
  <si>
    <t>Дрвна сечка</t>
  </si>
  <si>
    <t>Пропан-бутан у боци</t>
  </si>
  <si>
    <t>0,88 t/kl</t>
  </si>
  <si>
    <t>1,057 t/m3</t>
  </si>
  <si>
    <t>0,680 t/m3</t>
  </si>
  <si>
    <t>0,87 t/kl</t>
  </si>
  <si>
    <t>0,558 t/m3</t>
  </si>
  <si>
    <t>0,64 t/m3</t>
  </si>
  <si>
    <t>1,025 t/m3</t>
  </si>
  <si>
    <t>0,362 t/m3</t>
  </si>
  <si>
    <t>Авионски бензини и млазна горива (Керозин)</t>
  </si>
  <si>
    <t>Соларна енергија*</t>
  </si>
  <si>
    <t>Геотермална енергија*</t>
  </si>
  <si>
    <t>Енергија ветра*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</si>
  <si>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
(tCO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</si>
  <si>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1000 m</t>
    </r>
    <r>
      <rPr>
        <vertAlign val="superscript"/>
        <sz val="11"/>
        <rFont val="Times New Roman"/>
        <family val="1"/>
      </rPr>
      <t>3</t>
    </r>
  </si>
  <si>
    <r>
      <t>m</t>
    </r>
    <r>
      <rPr>
        <vertAlign val="superscript"/>
        <sz val="11"/>
        <rFont val="Times New Roman"/>
        <family val="1"/>
      </rPr>
      <t>3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</si>
  <si>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фактор (kgCO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/kWh)</t>
    </r>
  </si>
  <si>
    <t>Остварена потрошња примарне енергије - ОППЕ*
 (toe)</t>
  </si>
  <si>
    <t xml:space="preserve">Назив Обвезника система </t>
  </si>
  <si>
    <t>Назив и адреса
министарства надлежног за послове енергетике</t>
  </si>
  <si>
    <t>Укупна потрошња примарне енергије - УППЕ  (toe)</t>
  </si>
  <si>
    <t>Да ли су се назив и адреса седишта Обвезника система мењали након подношења претходног извештаја?</t>
  </si>
  <si>
    <t xml:space="preserve">Адреса претходнoг седишта Обвезника система: </t>
  </si>
  <si>
    <t xml:space="preserve">Претходни назив Обвезника система: </t>
  </si>
  <si>
    <t>Површина објекта (m2)</t>
  </si>
  <si>
    <t>Од</t>
  </si>
  <si>
    <t xml:space="preserve">Очекивани ефекат уштеде примарне енергије (toe) </t>
  </si>
  <si>
    <t>До</t>
  </si>
  <si>
    <r>
      <t>Табела O-3: Тренд укупне потрошње примарне енергије</t>
    </r>
    <r>
      <rPr>
        <strike/>
        <sz val="12"/>
        <rFont val="Times New Roman"/>
        <family val="1"/>
      </rPr>
      <t xml:space="preserve"> </t>
    </r>
  </si>
  <si>
    <t>Потпис енергетског менаџера</t>
  </si>
  <si>
    <t>стално запослен</t>
  </si>
  <si>
    <t>Рафинеријски гас</t>
  </si>
  <si>
    <t>Потрошња примарне енергије за грејање - ППЕГ (toe)</t>
  </si>
  <si>
    <t xml:space="preserve">Нормализована потрошња примарне енергије за грејање - НППЕГ (toe) </t>
  </si>
  <si>
    <t xml:space="preserve">Радни статус енергетскoг менаџерa </t>
  </si>
  <si>
    <t>Укупна потрошња примарне енергије (toe)</t>
  </si>
  <si>
    <r>
      <t>просторни m</t>
    </r>
    <r>
      <rPr>
        <vertAlign val="superscript"/>
        <sz val="11"/>
        <rFont val="Times New Roman"/>
        <family val="1"/>
      </rPr>
      <t>3</t>
    </r>
  </si>
  <si>
    <r>
      <t>насипни m</t>
    </r>
    <r>
      <rPr>
        <vertAlign val="superscript"/>
        <sz val="11"/>
        <rFont val="Times New Roman"/>
        <family val="1"/>
      </rPr>
      <t>3</t>
    </r>
  </si>
  <si>
    <t>Просечан број степен дана за грејања HDD за одређену локацију</t>
  </si>
  <si>
    <t>Број степен дана за грејања HDD за одређену локацију и годину</t>
  </si>
  <si>
    <t>Адреса седишта Обвезника система</t>
  </si>
  <si>
    <t>Укупно смањење потрошње примарне енергије у претходном периоду (%)</t>
  </si>
  <si>
    <t>Смањење потрошње примарне енергије у односу на претходну календарску годину (%)</t>
  </si>
  <si>
    <t>(А) Потрошња примарне енергије у односу на претходну календарску годину није смањена за 1% или више,  
(Б) Потрошња примарне енергије у последњих пет година није смањена за 5% или више.</t>
  </si>
  <si>
    <t>Укупно обновљиви извори енергије (toe)</t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</si>
  <si>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
(kgCO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/јединици)</t>
    </r>
  </si>
  <si>
    <r>
      <t>просторни m</t>
    </r>
    <r>
      <rPr>
        <vertAlign val="superscript"/>
        <sz val="10"/>
        <rFont val="Times New Roman"/>
        <family val="1"/>
      </rPr>
      <t>3</t>
    </r>
  </si>
  <si>
    <r>
      <t>насипни m</t>
    </r>
    <r>
      <rPr>
        <vertAlign val="superscript"/>
        <sz val="10"/>
        <rFont val="Times New Roman"/>
        <family val="1"/>
      </rPr>
      <t>3</t>
    </r>
  </si>
  <si>
    <t>2018.</t>
  </si>
  <si>
    <t>за годину</t>
  </si>
  <si>
    <t>ЗА ГОДИНУ</t>
  </si>
  <si>
    <t xml:space="preserve"> за годину</t>
  </si>
  <si>
    <t>Финална</t>
  </si>
  <si>
    <t>Примарна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</si>
</sst>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_);[Red]\(#,##0.0\)"/>
    <numFmt numFmtId="165" formatCode="0.####"/>
    <numFmt numFmtId="166" formatCode="#,##0.0000_ ;[Red]\-#,##0.0000\ "/>
    <numFmt numFmtId="167" formatCode="#,##0.00_ ;[Red]\-#,##0.00\ "/>
    <numFmt numFmtId="168" formatCode="#,##0.0"/>
    <numFmt numFmtId="169" formatCode="#,##0.0_ ;\-#,##0.0\ "/>
    <numFmt numFmtId="170" formatCode="\-0.0%;0.0%;0"/>
    <numFmt numFmtId="171" formatCode="#,##0.000_ ;[Red]\-#,##0.000\ "/>
    <numFmt numFmtId="172" formatCode="0.0"/>
  </numFmts>
  <fonts count="23">
    <font>
      <sz val="11"/>
      <name val="Times New Roman"/>
      <family val="1"/>
    </font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trike/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1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38" fontId="2" fillId="0" borderId="0" applyFill="0" applyBorder="0" applyAlignment="0" applyProtection="0">
      <alignment vertical="center"/>
    </xf>
    <xf numFmtId="0" fontId="2" fillId="0" borderId="0">
      <alignment vertical="center"/>
    </xf>
  </cellStyleXfs>
  <cellXfs count="5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164" fontId="2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10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55" xfId="0" applyFont="1" applyBorder="1">
      <alignment vertical="center"/>
    </xf>
    <xf numFmtId="168" fontId="8" fillId="0" borderId="61" xfId="1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2" fillId="0" borderId="56" xfId="0" applyFont="1" applyBorder="1">
      <alignment vertical="center"/>
    </xf>
    <xf numFmtId="0" fontId="2" fillId="0" borderId="0" xfId="0" applyFont="1" applyFill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57" xfId="4" applyFont="1" applyBorder="1" applyAlignment="1">
      <alignment vertical="center"/>
    </xf>
    <xf numFmtId="0" fontId="2" fillId="0" borderId="63" xfId="4" applyFont="1" applyBorder="1" applyAlignment="1">
      <alignment vertical="center"/>
    </xf>
    <xf numFmtId="0" fontId="2" fillId="0" borderId="63" xfId="4" applyFont="1" applyBorder="1" applyAlignment="1">
      <alignment horizontal="right" vertical="center"/>
    </xf>
    <xf numFmtId="0" fontId="2" fillId="0" borderId="64" xfId="4" applyFont="1" applyBorder="1" applyAlignment="1">
      <alignment vertical="center"/>
    </xf>
    <xf numFmtId="0" fontId="2" fillId="0" borderId="3" xfId="4" applyFont="1" applyFill="1" applyBorder="1" applyAlignment="1">
      <alignment horizontal="center" vertical="center" wrapText="1"/>
    </xf>
    <xf numFmtId="0" fontId="2" fillId="0" borderId="33" xfId="4" applyFont="1" applyFill="1" applyBorder="1" applyAlignment="1">
      <alignment horizontal="center" vertical="center" wrapText="1"/>
    </xf>
    <xf numFmtId="0" fontId="2" fillId="0" borderId="32" xfId="4" applyFont="1" applyFill="1" applyBorder="1" applyAlignment="1">
      <alignment horizontal="center" vertical="center" wrapText="1"/>
    </xf>
    <xf numFmtId="0" fontId="2" fillId="0" borderId="31" xfId="4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166" fontId="2" fillId="0" borderId="35" xfId="1" applyNumberFormat="1" applyFont="1" applyFill="1" applyBorder="1" applyAlignment="1" applyProtection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166" fontId="2" fillId="0" borderId="71" xfId="1" applyNumberFormat="1" applyFont="1" applyFill="1" applyBorder="1" applyAlignment="1" applyProtection="1">
      <alignment horizontal="center" vertical="center"/>
    </xf>
    <xf numFmtId="0" fontId="2" fillId="0" borderId="20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center" vertical="center"/>
    </xf>
    <xf numFmtId="166" fontId="2" fillId="0" borderId="37" xfId="1" applyNumberFormat="1" applyFont="1" applyFill="1" applyBorder="1" applyAlignment="1" applyProtection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4" applyFont="1" applyFill="1" applyBorder="1" applyAlignment="1">
      <alignment horizontal="center" vertical="center" wrapText="1"/>
    </xf>
    <xf numFmtId="49" fontId="2" fillId="0" borderId="15" xfId="4" applyNumberFormat="1" applyFont="1" applyFill="1" applyBorder="1" applyAlignment="1" applyProtection="1">
      <alignment horizontal="center" vertical="center" shrinkToFit="1"/>
    </xf>
    <xf numFmtId="0" fontId="2" fillId="0" borderId="14" xfId="3" applyNumberFormat="1" applyFont="1" applyFill="1" applyBorder="1" applyAlignment="1" applyProtection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166" fontId="2" fillId="0" borderId="44" xfId="1" applyNumberFormat="1" applyFont="1" applyFill="1" applyBorder="1" applyAlignment="1" applyProtection="1">
      <alignment horizontal="center"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Border="1" applyAlignment="1">
      <alignment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38" fontId="8" fillId="0" borderId="0" xfId="4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168" fontId="2" fillId="2" borderId="62" xfId="1" applyNumberFormat="1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166" fontId="2" fillId="0" borderId="30" xfId="1" applyNumberFormat="1" applyFont="1" applyFill="1" applyBorder="1" applyAlignment="1" applyProtection="1">
      <alignment horizontal="center" vertical="center"/>
    </xf>
    <xf numFmtId="167" fontId="2" fillId="0" borderId="30" xfId="1" applyNumberFormat="1" applyFont="1" applyFill="1" applyBorder="1" applyAlignment="1" applyProtection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166" fontId="2" fillId="0" borderId="22" xfId="1" applyNumberFormat="1" applyFont="1" applyFill="1" applyBorder="1" applyAlignment="1" applyProtection="1">
      <alignment horizontal="center" vertical="center"/>
    </xf>
    <xf numFmtId="167" fontId="2" fillId="0" borderId="22" xfId="1" applyNumberFormat="1" applyFont="1" applyFill="1" applyBorder="1" applyAlignment="1" applyProtection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166" fontId="2" fillId="0" borderId="19" xfId="1" applyNumberFormat="1" applyFont="1" applyFill="1" applyBorder="1" applyAlignment="1" applyProtection="1">
      <alignment horizontal="center" vertical="center"/>
    </xf>
    <xf numFmtId="167" fontId="2" fillId="0" borderId="19" xfId="1" applyNumberFormat="1" applyFont="1" applyFill="1" applyBorder="1" applyAlignment="1" applyProtection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167" fontId="2" fillId="0" borderId="37" xfId="1" applyNumberFormat="1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3" fontId="2" fillId="4" borderId="19" xfId="0" applyNumberFormat="1" applyFont="1" applyFill="1" applyBorder="1" applyAlignment="1" applyProtection="1">
      <alignment horizontal="center" vertical="center"/>
      <protection locked="0"/>
    </xf>
    <xf numFmtId="4" fontId="2" fillId="4" borderId="19" xfId="0" applyNumberFormat="1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 vertical="center"/>
      <protection locked="0"/>
    </xf>
    <xf numFmtId="3" fontId="2" fillId="4" borderId="39" xfId="0" applyNumberFormat="1" applyFont="1" applyFill="1" applyBorder="1" applyAlignment="1" applyProtection="1">
      <alignment horizontal="center" vertical="center"/>
      <protection locked="0"/>
    </xf>
    <xf numFmtId="3" fontId="2" fillId="0" borderId="39" xfId="0" applyNumberFormat="1" applyFont="1" applyBorder="1" applyAlignment="1">
      <alignment horizontal="center" vertical="center"/>
    </xf>
    <xf numFmtId="166" fontId="2" fillId="0" borderId="40" xfId="1" applyNumberFormat="1" applyFont="1" applyFill="1" applyBorder="1" applyAlignment="1" applyProtection="1">
      <alignment horizontal="center" vertical="center"/>
    </xf>
    <xf numFmtId="166" fontId="2" fillId="0" borderId="39" xfId="1" applyNumberFormat="1" applyFont="1" applyFill="1" applyBorder="1" applyAlignment="1" applyProtection="1">
      <alignment horizontal="center" vertical="center"/>
    </xf>
    <xf numFmtId="4" fontId="2" fillId="4" borderId="39" xfId="0" applyNumberFormat="1" applyFont="1" applyFill="1" applyBorder="1" applyAlignment="1" applyProtection="1">
      <alignment horizontal="center" vertical="center"/>
      <protection locked="0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166" fontId="2" fillId="0" borderId="48" xfId="1" applyNumberFormat="1" applyFont="1" applyFill="1" applyBorder="1" applyAlignment="1" applyProtection="1">
      <alignment horizontal="center" vertical="center"/>
    </xf>
    <xf numFmtId="166" fontId="2" fillId="0" borderId="21" xfId="1" applyNumberFormat="1" applyFont="1" applyFill="1" applyBorder="1" applyAlignment="1" applyProtection="1">
      <alignment horizontal="center" vertical="center"/>
    </xf>
    <xf numFmtId="167" fontId="2" fillId="0" borderId="48" xfId="1" applyNumberFormat="1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167" fontId="2" fillId="4" borderId="48" xfId="1" applyNumberFormat="1" applyFont="1" applyFill="1" applyBorder="1" applyAlignment="1" applyProtection="1">
      <alignment horizontal="center" vertical="center"/>
      <protection locked="0"/>
    </xf>
    <xf numFmtId="0" fontId="2" fillId="4" borderId="46" xfId="0" applyFont="1" applyFill="1" applyBorder="1" applyAlignment="1" applyProtection="1">
      <alignment horizontal="left" vertical="center" wrapText="1"/>
      <protection locked="0"/>
    </xf>
    <xf numFmtId="3" fontId="2" fillId="0" borderId="39" xfId="0" applyNumberFormat="1" applyFont="1" applyFill="1" applyBorder="1" applyAlignment="1">
      <alignment horizontal="center" vertical="center"/>
    </xf>
    <xf numFmtId="167" fontId="2" fillId="4" borderId="40" xfId="1" applyNumberFormat="1" applyFont="1" applyFill="1" applyBorder="1" applyAlignment="1" applyProtection="1">
      <alignment horizontal="center" vertical="center"/>
      <protection locked="0"/>
    </xf>
    <xf numFmtId="0" fontId="2" fillId="4" borderId="69" xfId="0" applyFont="1" applyFill="1" applyBorder="1" applyAlignment="1" applyProtection="1">
      <alignment horizontal="left" vertical="center"/>
      <protection locked="0"/>
    </xf>
    <xf numFmtId="0" fontId="2" fillId="0" borderId="43" xfId="0" applyFont="1" applyBorder="1" applyAlignment="1">
      <alignment horizontal="center" vertical="center"/>
    </xf>
    <xf numFmtId="166" fontId="2" fillId="0" borderId="25" xfId="1" applyNumberFormat="1" applyFont="1" applyFill="1" applyBorder="1" applyAlignment="1" applyProtection="1">
      <alignment horizontal="center" vertical="center"/>
    </xf>
    <xf numFmtId="4" fontId="2" fillId="4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/>
    </xf>
    <xf numFmtId="0" fontId="0" fillId="0" borderId="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>
      <alignment vertical="center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vertical="center" wrapText="1"/>
    </xf>
    <xf numFmtId="0" fontId="2" fillId="0" borderId="33" xfId="0" applyFont="1" applyFill="1" applyBorder="1" applyAlignment="1" applyProtection="1">
      <alignment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33" xfId="0" applyBorder="1">
      <alignment vertical="center"/>
    </xf>
    <xf numFmtId="0" fontId="4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0" xfId="0" applyFont="1">
      <alignment vertical="center"/>
    </xf>
    <xf numFmtId="0" fontId="8" fillId="4" borderId="33" xfId="0" applyFont="1" applyFill="1" applyBorder="1" applyAlignment="1" applyProtection="1">
      <alignment horizontal="center" vertical="center"/>
      <protection locked="0"/>
    </xf>
    <xf numFmtId="1" fontId="0" fillId="4" borderId="33" xfId="0" applyNumberFormat="1" applyFill="1" applyBorder="1" applyAlignment="1" applyProtection="1">
      <alignment vertical="center"/>
      <protection locked="0"/>
    </xf>
    <xf numFmtId="49" fontId="0" fillId="4" borderId="33" xfId="0" applyNumberFormat="1" applyFill="1" applyBorder="1" applyAlignment="1" applyProtection="1">
      <alignment horizontal="left" vertical="top" wrapText="1"/>
      <protection locked="0"/>
    </xf>
    <xf numFmtId="3" fontId="0" fillId="4" borderId="33" xfId="0" applyNumberFormat="1" applyFill="1" applyBorder="1" applyAlignment="1" applyProtection="1">
      <alignment horizontal="center" vertical="center" wrapText="1"/>
      <protection locked="0"/>
    </xf>
    <xf numFmtId="168" fontId="0" fillId="4" borderId="33" xfId="0" applyNumberFormat="1" applyFill="1" applyBorder="1" applyAlignment="1" applyProtection="1">
      <alignment horizontal="center" vertical="center" wrapText="1"/>
      <protection locked="0"/>
    </xf>
    <xf numFmtId="168" fontId="0" fillId="4" borderId="33" xfId="0" applyNumberForma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horizontal="left" vertical="top" wrapText="1"/>
      <protection locked="0"/>
    </xf>
    <xf numFmtId="49" fontId="0" fillId="4" borderId="33" xfId="0" applyNumberFormat="1" applyFont="1" applyFill="1" applyBorder="1" applyAlignment="1" applyProtection="1">
      <alignment horizontal="left" vertical="center" wrapText="1"/>
      <protection locked="0"/>
    </xf>
    <xf numFmtId="3" fontId="2" fillId="4" borderId="33" xfId="0" applyNumberFormat="1" applyFont="1" applyFill="1" applyBorder="1" applyAlignment="1" applyProtection="1">
      <alignment horizontal="center" vertical="center"/>
      <protection locked="0"/>
    </xf>
    <xf numFmtId="49" fontId="2" fillId="4" borderId="3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2" fillId="4" borderId="33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4" borderId="0" xfId="0" applyFont="1" applyFill="1" applyBorder="1" applyProtection="1">
      <alignment vertical="center"/>
    </xf>
    <xf numFmtId="49" fontId="2" fillId="4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</xf>
    <xf numFmtId="168" fontId="6" fillId="0" borderId="87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 applyProtection="1">
      <alignment vertical="center" shrinkToFit="1"/>
    </xf>
    <xf numFmtId="164" fontId="2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20" xfId="0" applyFont="1" applyBorder="1" applyAlignment="1">
      <alignment horizontal="left" vertical="center"/>
    </xf>
    <xf numFmtId="0" fontId="14" fillId="0" borderId="3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8" fontId="6" fillId="0" borderId="13" xfId="4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Protection="1">
      <alignment vertical="center"/>
    </xf>
    <xf numFmtId="0" fontId="7" fillId="0" borderId="33" xfId="0" applyFont="1" applyBorder="1" applyAlignment="1">
      <alignment horizontal="center" vertical="center"/>
    </xf>
    <xf numFmtId="171" fontId="2" fillId="0" borderId="19" xfId="1" applyNumberFormat="1" applyFont="1" applyFill="1" applyBorder="1" applyAlignment="1" applyProtection="1">
      <alignment horizontal="center" vertical="center"/>
    </xf>
    <xf numFmtId="172" fontId="2" fillId="0" borderId="38" xfId="0" applyNumberFormat="1" applyFont="1" applyBorder="1" applyAlignment="1">
      <alignment horizontal="center" vertical="center"/>
    </xf>
    <xf numFmtId="172" fontId="2" fillId="0" borderId="36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168" fontId="2" fillId="0" borderId="38" xfId="0" applyNumberFormat="1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1" fontId="21" fillId="0" borderId="63" xfId="4" applyNumberFormat="1" applyFont="1" applyFill="1" applyBorder="1" applyAlignment="1" applyProtection="1">
      <alignment horizontal="center" vertical="center"/>
    </xf>
    <xf numFmtId="4" fontId="2" fillId="4" borderId="33" xfId="0" applyNumberFormat="1" applyFont="1" applyFill="1" applyBorder="1" applyAlignment="1" applyProtection="1">
      <alignment horizontal="center" vertical="center"/>
      <protection locked="0"/>
    </xf>
    <xf numFmtId="4" fontId="2" fillId="4" borderId="30" xfId="0" applyNumberFormat="1" applyFont="1" applyFill="1" applyBorder="1" applyAlignment="1" applyProtection="1">
      <alignment horizontal="center" vertical="center"/>
      <protection locked="0"/>
    </xf>
    <xf numFmtId="4" fontId="2" fillId="4" borderId="35" xfId="1" applyNumberFormat="1" applyFont="1" applyFill="1" applyBorder="1" applyAlignment="1" applyProtection="1">
      <alignment horizontal="center" vertical="center"/>
      <protection locked="0"/>
    </xf>
    <xf numFmtId="4" fontId="2" fillId="0" borderId="30" xfId="4" applyNumberFormat="1" applyFont="1" applyBorder="1" applyAlignment="1">
      <alignment horizontal="center" vertical="center"/>
    </xf>
    <xf numFmtId="4" fontId="2" fillId="0" borderId="30" xfId="3" applyNumberFormat="1" applyFont="1" applyFill="1" applyBorder="1" applyAlignment="1" applyProtection="1">
      <alignment horizontal="center" vertical="center" wrapText="1"/>
    </xf>
    <xf numFmtId="4" fontId="2" fillId="0" borderId="36" xfId="3" applyNumberFormat="1" applyFont="1" applyFill="1" applyBorder="1" applyAlignment="1" applyProtection="1">
      <alignment horizontal="center" vertical="center" wrapText="1"/>
    </xf>
    <xf numFmtId="4" fontId="2" fillId="4" borderId="22" xfId="0" applyNumberFormat="1" applyFont="1" applyFill="1" applyBorder="1" applyAlignment="1" applyProtection="1">
      <alignment horizontal="center" vertical="center"/>
      <protection locked="0"/>
    </xf>
    <xf numFmtId="4" fontId="2" fillId="4" borderId="71" xfId="1" applyNumberFormat="1" applyFont="1" applyFill="1" applyBorder="1" applyAlignment="1" applyProtection="1">
      <alignment horizontal="center" vertical="center"/>
      <protection locked="0"/>
    </xf>
    <xf numFmtId="4" fontId="2" fillId="0" borderId="19" xfId="3" applyNumberFormat="1" applyFont="1" applyFill="1" applyBorder="1" applyAlignment="1" applyProtection="1">
      <alignment horizontal="center" vertical="center"/>
    </xf>
    <xf numFmtId="4" fontId="2" fillId="0" borderId="19" xfId="3" applyNumberFormat="1" applyFont="1" applyFill="1" applyBorder="1" applyAlignment="1" applyProtection="1">
      <alignment horizontal="center" vertical="center" wrapText="1"/>
    </xf>
    <xf numFmtId="4" fontId="2" fillId="0" borderId="38" xfId="3" applyNumberFormat="1" applyFont="1" applyFill="1" applyBorder="1" applyAlignment="1" applyProtection="1">
      <alignment horizontal="center" vertical="center" wrapText="1"/>
    </xf>
    <xf numFmtId="4" fontId="2" fillId="4" borderId="37" xfId="1" applyNumberFormat="1" applyFont="1" applyFill="1" applyBorder="1" applyAlignment="1" applyProtection="1">
      <alignment horizontal="center" vertical="center"/>
      <protection locked="0"/>
    </xf>
    <xf numFmtId="4" fontId="2" fillId="2" borderId="19" xfId="3" applyNumberFormat="1" applyFont="1" applyFill="1" applyBorder="1" applyAlignment="1" applyProtection="1">
      <alignment horizontal="center" vertical="center"/>
      <protection locked="0"/>
    </xf>
    <xf numFmtId="4" fontId="2" fillId="2" borderId="21" xfId="3" applyNumberFormat="1" applyFont="1" applyFill="1" applyBorder="1" applyAlignment="1" applyProtection="1">
      <alignment horizontal="center" vertical="center"/>
      <protection locked="0"/>
    </xf>
    <xf numFmtId="4" fontId="2" fillId="0" borderId="22" xfId="3" applyNumberFormat="1" applyFont="1" applyFill="1" applyBorder="1" applyAlignment="1" applyProtection="1">
      <alignment horizontal="center" vertical="center"/>
    </xf>
    <xf numFmtId="4" fontId="2" fillId="0" borderId="66" xfId="3" applyNumberFormat="1" applyFont="1" applyFill="1" applyBorder="1" applyAlignment="1" applyProtection="1">
      <alignment horizontal="center" vertical="center"/>
    </xf>
    <xf numFmtId="4" fontId="2" fillId="0" borderId="21" xfId="3" applyNumberFormat="1" applyFont="1" applyFill="1" applyBorder="1" applyAlignment="1" applyProtection="1">
      <alignment horizontal="center" vertical="center"/>
    </xf>
    <xf numFmtId="4" fontId="2" fillId="0" borderId="38" xfId="3" applyNumberFormat="1" applyFont="1" applyFill="1" applyBorder="1" applyAlignment="1" applyProtection="1">
      <alignment horizontal="center" vertical="center"/>
    </xf>
    <xf numFmtId="4" fontId="13" fillId="4" borderId="21" xfId="0" applyNumberFormat="1" applyFont="1" applyFill="1" applyBorder="1" applyAlignment="1" applyProtection="1">
      <alignment horizontal="center" vertical="center"/>
      <protection locked="0"/>
    </xf>
    <xf numFmtId="4" fontId="2" fillId="4" borderId="44" xfId="1" applyNumberFormat="1" applyFont="1" applyFill="1" applyBorder="1" applyAlignment="1" applyProtection="1">
      <alignment horizontal="center" vertical="center"/>
      <protection locked="0"/>
    </xf>
    <xf numFmtId="4" fontId="2" fillId="0" borderId="17" xfId="3" applyNumberFormat="1" applyFont="1" applyFill="1" applyBorder="1" applyAlignment="1" applyProtection="1">
      <alignment horizontal="center" vertical="center"/>
    </xf>
    <xf numFmtId="4" fontId="2" fillId="0" borderId="45" xfId="3" applyNumberFormat="1" applyFont="1" applyFill="1" applyBorder="1" applyAlignment="1" applyProtection="1">
      <alignment horizontal="center" vertical="center"/>
    </xf>
    <xf numFmtId="4" fontId="13" fillId="4" borderId="30" xfId="0" applyNumberFormat="1" applyFont="1" applyFill="1" applyBorder="1" applyAlignment="1" applyProtection="1">
      <alignment horizontal="center" vertical="center"/>
      <protection locked="0"/>
    </xf>
    <xf numFmtId="4" fontId="13" fillId="4" borderId="35" xfId="1" applyNumberFormat="1" applyFont="1" applyFill="1" applyBorder="1" applyAlignment="1" applyProtection="1">
      <alignment horizontal="center" vertical="center"/>
      <protection locked="0"/>
    </xf>
    <xf numFmtId="4" fontId="2" fillId="0" borderId="27" xfId="4" applyNumberFormat="1" applyFont="1" applyFill="1" applyBorder="1" applyAlignment="1">
      <alignment horizontal="center" vertical="center"/>
    </xf>
    <xf numFmtId="4" fontId="2" fillId="0" borderId="27" xfId="3" applyNumberFormat="1" applyFont="1" applyFill="1" applyBorder="1" applyAlignment="1" applyProtection="1">
      <alignment horizontal="center" vertical="center" wrapText="1"/>
    </xf>
    <xf numFmtId="4" fontId="2" fillId="0" borderId="66" xfId="3" applyNumberFormat="1" applyFont="1" applyFill="1" applyBorder="1" applyAlignment="1" applyProtection="1">
      <alignment horizontal="center" vertical="center" wrapText="1"/>
    </xf>
    <xf numFmtId="4" fontId="13" fillId="4" borderId="19" xfId="0" applyNumberFormat="1" applyFont="1" applyFill="1" applyBorder="1" applyAlignment="1" applyProtection="1">
      <alignment horizontal="center" vertical="center"/>
      <protection locked="0"/>
    </xf>
    <xf numFmtId="4" fontId="13" fillId="4" borderId="37" xfId="1" applyNumberFormat="1" applyFont="1" applyFill="1" applyBorder="1" applyAlignment="1" applyProtection="1">
      <alignment horizontal="center" vertical="center"/>
      <protection locked="0"/>
    </xf>
    <xf numFmtId="4" fontId="2" fillId="0" borderId="19" xfId="4" applyNumberFormat="1" applyFont="1" applyFill="1" applyBorder="1" applyAlignment="1">
      <alignment horizontal="center" vertical="center"/>
    </xf>
    <xf numFmtId="4" fontId="13" fillId="4" borderId="48" xfId="1" applyNumberFormat="1" applyFont="1" applyFill="1" applyBorder="1" applyAlignment="1" applyProtection="1">
      <alignment horizontal="center" vertical="center"/>
      <protection locked="0"/>
    </xf>
    <xf numFmtId="4" fontId="13" fillId="4" borderId="39" xfId="0" applyNumberFormat="1" applyFont="1" applyFill="1" applyBorder="1" applyAlignment="1" applyProtection="1">
      <alignment horizontal="center" vertical="center"/>
      <protection locked="0"/>
    </xf>
    <xf numFmtId="4" fontId="13" fillId="4" borderId="40" xfId="1" applyNumberFormat="1" applyFont="1" applyFill="1" applyBorder="1" applyAlignment="1" applyProtection="1">
      <alignment horizontal="center" vertical="center"/>
      <protection locked="0"/>
    </xf>
    <xf numFmtId="4" fontId="2" fillId="0" borderId="25" xfId="4" applyNumberFormat="1" applyFont="1" applyFill="1" applyBorder="1" applyAlignment="1">
      <alignment horizontal="center" vertical="center"/>
    </xf>
    <xf numFmtId="4" fontId="2" fillId="0" borderId="14" xfId="3" applyNumberFormat="1" applyFont="1" applyFill="1" applyBorder="1" applyAlignment="1" applyProtection="1">
      <alignment horizontal="center" vertical="center"/>
    </xf>
    <xf numFmtId="168" fontId="7" fillId="0" borderId="15" xfId="3" applyNumberFormat="1" applyFont="1" applyFill="1" applyBorder="1" applyAlignment="1" applyProtection="1">
      <alignment horizontal="center" vertical="center"/>
    </xf>
    <xf numFmtId="168" fontId="7" fillId="0" borderId="65" xfId="3" applyNumberFormat="1" applyFont="1" applyFill="1" applyBorder="1" applyAlignment="1" applyProtection="1">
      <alignment horizontal="center" vertical="center"/>
    </xf>
    <xf numFmtId="168" fontId="7" fillId="0" borderId="67" xfId="3" applyNumberFormat="1" applyFont="1" applyFill="1" applyBorder="1" applyAlignment="1" applyProtection="1">
      <alignment horizontal="center" vertical="center"/>
    </xf>
    <xf numFmtId="168" fontId="7" fillId="0" borderId="68" xfId="3" applyNumberFormat="1" applyFont="1" applyFill="1" applyBorder="1" applyAlignment="1" applyProtection="1">
      <alignment horizontal="center" vertical="center"/>
    </xf>
    <xf numFmtId="0" fontId="4" fillId="0" borderId="3" xfId="4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4" borderId="20" xfId="0" applyNumberFormat="1" applyFont="1" applyFill="1" applyBorder="1" applyAlignment="1" applyProtection="1">
      <alignment horizontal="center" vertical="center"/>
      <protection locked="0"/>
    </xf>
    <xf numFmtId="0" fontId="2" fillId="4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49" fontId="2" fillId="4" borderId="3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4" applyFont="1" applyFill="1" applyBorder="1" applyAlignment="1">
      <alignment horizontal="center" vertical="center" wrapText="1"/>
    </xf>
    <xf numFmtId="0" fontId="7" fillId="0" borderId="57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5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4" borderId="33" xfId="0" applyFont="1" applyFill="1" applyBorder="1" applyAlignment="1" applyProtection="1">
      <alignment horizontal="left" vertical="center" wrapText="1"/>
      <protection locked="0"/>
    </xf>
    <xf numFmtId="0" fontId="2" fillId="4" borderId="62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4" borderId="33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6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49" fontId="2" fillId="4" borderId="50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61" xfId="0" applyNumberFormat="1" applyFont="1" applyFill="1" applyBorder="1" applyAlignment="1" applyProtection="1">
      <alignment horizontal="left" vertical="center" wrapText="1"/>
      <protection locked="0"/>
    </xf>
    <xf numFmtId="0" fontId="2" fillId="4" borderId="104" xfId="0" applyFont="1" applyFill="1" applyBorder="1" applyAlignment="1" applyProtection="1">
      <alignment horizontal="left" vertical="center"/>
      <protection locked="0"/>
    </xf>
    <xf numFmtId="0" fontId="2" fillId="4" borderId="9" xfId="0" applyFont="1" applyFill="1" applyBorder="1" applyAlignment="1" applyProtection="1">
      <alignment horizontal="left" vertical="center"/>
      <protection locked="0"/>
    </xf>
    <xf numFmtId="0" fontId="2" fillId="4" borderId="105" xfId="0" applyFont="1" applyFill="1" applyBorder="1" applyAlignment="1" applyProtection="1">
      <alignment horizontal="left" vertical="center"/>
      <protection locked="0"/>
    </xf>
    <xf numFmtId="0" fontId="2" fillId="0" borderId="5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2" borderId="33" xfId="0" applyFont="1" applyFill="1" applyBorder="1" applyAlignment="1" applyProtection="1">
      <alignment horizontal="left" vertical="center"/>
      <protection locked="0"/>
    </xf>
    <xf numFmtId="0" fontId="2" fillId="2" borderId="62" xfId="0" applyFont="1" applyFill="1" applyBorder="1" applyAlignment="1" applyProtection="1">
      <alignment horizontal="left" vertical="center"/>
      <protection locked="0"/>
    </xf>
    <xf numFmtId="0" fontId="4" fillId="0" borderId="5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49" fontId="0" fillId="4" borderId="72" xfId="0" applyNumberFormat="1" applyFont="1" applyFill="1" applyBorder="1" applyAlignment="1" applyProtection="1">
      <alignment horizontal="center" vertical="center"/>
      <protection locked="0"/>
    </xf>
    <xf numFmtId="49" fontId="0" fillId="4" borderId="7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49" fontId="2" fillId="0" borderId="51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2" borderId="33" xfId="0" applyNumberFormat="1" applyFont="1" applyFill="1" applyBorder="1" applyAlignment="1" applyProtection="1">
      <alignment horizontal="left" vertical="center"/>
      <protection locked="0"/>
    </xf>
    <xf numFmtId="49" fontId="2" fillId="2" borderId="62" xfId="0" applyNumberFormat="1" applyFont="1" applyFill="1" applyBorder="1" applyAlignment="1" applyProtection="1">
      <alignment horizontal="left" vertical="center"/>
      <protection locked="0"/>
    </xf>
    <xf numFmtId="49" fontId="2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>
      <alignment horizontal="left" vertical="center" wrapText="1"/>
    </xf>
    <xf numFmtId="49" fontId="2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6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3" xfId="0" applyNumberFormat="1" applyFont="1" applyFill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7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56" xfId="0" applyFont="1" applyFill="1" applyBorder="1" applyAlignment="1" applyProtection="1">
      <alignment horizontal="center" vertical="center"/>
      <protection locked="0"/>
    </xf>
    <xf numFmtId="0" fontId="2" fillId="4" borderId="33" xfId="0" applyFont="1" applyFill="1" applyBorder="1" applyAlignment="1" applyProtection="1">
      <alignment horizontal="left" vertical="center"/>
      <protection locked="0"/>
    </xf>
    <xf numFmtId="0" fontId="2" fillId="4" borderId="62" xfId="0" applyFont="1" applyFill="1" applyBorder="1" applyAlignment="1" applyProtection="1">
      <alignment horizontal="left" vertical="center"/>
      <protection locked="0"/>
    </xf>
    <xf numFmtId="0" fontId="0" fillId="0" borderId="10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9" fontId="2" fillId="4" borderId="11" xfId="0" applyNumberFormat="1" applyFont="1" applyFill="1" applyBorder="1" applyAlignment="1" applyProtection="1">
      <alignment horizontal="left" vertical="top" wrapText="1"/>
      <protection locked="0"/>
    </xf>
    <xf numFmtId="49" fontId="2" fillId="4" borderId="49" xfId="0" applyNumberFormat="1" applyFont="1" applyFill="1" applyBorder="1" applyAlignment="1" applyProtection="1">
      <alignment horizontal="left" vertical="top" wrapText="1"/>
      <protection locked="0"/>
    </xf>
    <xf numFmtId="0" fontId="0" fillId="0" borderId="51" xfId="0" applyFont="1" applyBorder="1" applyAlignment="1">
      <alignment horizontal="left" vertical="center" wrapText="1"/>
    </xf>
    <xf numFmtId="0" fontId="2" fillId="4" borderId="72" xfId="0" applyFont="1" applyFill="1" applyBorder="1" applyAlignment="1" applyProtection="1">
      <alignment horizontal="left" vertical="top"/>
      <protection locked="0"/>
    </xf>
    <xf numFmtId="0" fontId="2" fillId="4" borderId="73" xfId="0" applyFont="1" applyFill="1" applyBorder="1" applyAlignment="1" applyProtection="1">
      <alignment horizontal="left" vertical="top"/>
      <protection locked="0"/>
    </xf>
    <xf numFmtId="0" fontId="2" fillId="4" borderId="74" xfId="0" applyFont="1" applyFill="1" applyBorder="1" applyAlignment="1" applyProtection="1">
      <alignment horizontal="left" vertical="top"/>
      <protection locked="0"/>
    </xf>
    <xf numFmtId="0" fontId="22" fillId="4" borderId="72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4" borderId="73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4" borderId="7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horizontal="center" vertical="center" wrapText="1"/>
    </xf>
    <xf numFmtId="49" fontId="0" fillId="4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4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4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4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4" borderId="6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4" borderId="7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4" borderId="8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86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85" xfId="0" applyFont="1" applyBorder="1" applyAlignment="1">
      <alignment horizontal="left" vertical="center"/>
    </xf>
    <xf numFmtId="0" fontId="2" fillId="0" borderId="52" xfId="4" applyFont="1" applyBorder="1" applyAlignment="1">
      <alignment horizontal="center" vertical="center"/>
    </xf>
    <xf numFmtId="0" fontId="2" fillId="0" borderId="53" xfId="4" applyFont="1" applyBorder="1" applyAlignment="1">
      <alignment horizontal="center" vertical="center"/>
    </xf>
    <xf numFmtId="0" fontId="2" fillId="0" borderId="88" xfId="4" applyFont="1" applyBorder="1" applyAlignment="1">
      <alignment horizontal="center" vertical="center"/>
    </xf>
    <xf numFmtId="0" fontId="2" fillId="0" borderId="55" xfId="4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76" xfId="4" applyFont="1" applyBorder="1" applyAlignment="1">
      <alignment horizontal="center" vertical="center"/>
    </xf>
    <xf numFmtId="0" fontId="2" fillId="0" borderId="7" xfId="4" applyFont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0" fontId="2" fillId="0" borderId="89" xfId="4" applyFont="1" applyBorder="1" applyAlignment="1">
      <alignment horizontal="center" vertical="center"/>
    </xf>
    <xf numFmtId="0" fontId="2" fillId="0" borderId="17" xfId="4" applyFont="1" applyBorder="1" applyAlignment="1">
      <alignment horizontal="center" vertical="center"/>
    </xf>
    <xf numFmtId="0" fontId="2" fillId="0" borderId="87" xfId="4" applyFont="1" applyBorder="1" applyAlignment="1">
      <alignment horizontal="center" vertical="center"/>
    </xf>
    <xf numFmtId="0" fontId="2" fillId="0" borderId="75" xfId="4" applyFont="1" applyBorder="1" applyAlignment="1">
      <alignment horizontal="center" vertical="center" textRotation="90"/>
    </xf>
    <xf numFmtId="0" fontId="2" fillId="0" borderId="4" xfId="4" applyFont="1" applyBorder="1" applyAlignment="1">
      <alignment horizontal="center" vertical="center" textRotation="90"/>
    </xf>
    <xf numFmtId="0" fontId="2" fillId="0" borderId="55" xfId="4" applyFont="1" applyBorder="1" applyAlignment="1">
      <alignment horizontal="center" vertical="center" textRotation="90"/>
    </xf>
    <xf numFmtId="0" fontId="2" fillId="0" borderId="2" xfId="4" applyFont="1" applyBorder="1" applyAlignment="1">
      <alignment horizontal="center" vertical="center" textRotation="90"/>
    </xf>
    <xf numFmtId="0" fontId="2" fillId="0" borderId="76" xfId="4" applyFont="1" applyBorder="1" applyAlignment="1">
      <alignment horizontal="center" vertical="center" textRotation="90"/>
    </xf>
    <xf numFmtId="0" fontId="2" fillId="0" borderId="8" xfId="4" applyFont="1" applyBorder="1" applyAlignment="1">
      <alignment horizontal="center" vertical="center" textRotation="90"/>
    </xf>
    <xf numFmtId="0" fontId="13" fillId="0" borderId="51" xfId="0" applyFont="1" applyBorder="1" applyAlignment="1">
      <alignment horizontal="center" vertical="center" textRotation="90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4" fillId="0" borderId="53" xfId="4" applyFont="1" applyFill="1" applyBorder="1" applyAlignment="1">
      <alignment horizontal="left" vertical="top" wrapText="1"/>
    </xf>
    <xf numFmtId="0" fontId="4" fillId="0" borderId="0" xfId="4" applyFont="1" applyFill="1" applyBorder="1" applyAlignment="1">
      <alignment horizontal="left" vertical="top" wrapText="1"/>
    </xf>
    <xf numFmtId="0" fontId="2" fillId="0" borderId="51" xfId="4" applyFont="1" applyBorder="1" applyAlignment="1">
      <alignment horizontal="center" vertical="center" textRotation="90"/>
    </xf>
    <xf numFmtId="0" fontId="2" fillId="0" borderId="70" xfId="4" applyFont="1" applyBorder="1" applyAlignment="1">
      <alignment horizontal="center" vertical="center" textRotation="90"/>
    </xf>
    <xf numFmtId="0" fontId="2" fillId="0" borderId="32" xfId="4" applyFont="1" applyBorder="1" applyAlignment="1">
      <alignment horizontal="center" vertical="center" wrapText="1"/>
    </xf>
    <xf numFmtId="0" fontId="2" fillId="0" borderId="17" xfId="4" applyFont="1" applyBorder="1" applyAlignment="1">
      <alignment horizontal="center" vertical="center" wrapText="1"/>
    </xf>
    <xf numFmtId="0" fontId="2" fillId="0" borderId="10" xfId="4" applyFont="1" applyBorder="1" applyAlignment="1">
      <alignment horizontal="center" vertical="center" wrapText="1"/>
    </xf>
    <xf numFmtId="0" fontId="8" fillId="0" borderId="12" xfId="4" applyFont="1" applyFill="1" applyBorder="1" applyAlignment="1">
      <alignment horizontal="center" vertical="center"/>
    </xf>
    <xf numFmtId="0" fontId="8" fillId="0" borderId="58" xfId="4" applyFont="1" applyFill="1" applyBorder="1" applyAlignment="1">
      <alignment horizontal="center" vertical="center"/>
    </xf>
    <xf numFmtId="0" fontId="8" fillId="0" borderId="68" xfId="4" applyFont="1" applyFill="1" applyBorder="1" applyAlignment="1">
      <alignment horizontal="center" vertical="center"/>
    </xf>
    <xf numFmtId="0" fontId="7" fillId="0" borderId="77" xfId="0" applyFont="1" applyBorder="1" applyAlignment="1">
      <alignment horizontal="right" vertical="center"/>
    </xf>
    <xf numFmtId="0" fontId="7" fillId="0" borderId="63" xfId="0" applyFont="1" applyBorder="1" applyAlignment="1">
      <alignment horizontal="right" vertical="center"/>
    </xf>
    <xf numFmtId="0" fontId="7" fillId="0" borderId="78" xfId="0" applyFont="1" applyBorder="1" applyAlignment="1">
      <alignment horizontal="right" vertical="center"/>
    </xf>
    <xf numFmtId="0" fontId="2" fillId="0" borderId="77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49" fontId="2" fillId="2" borderId="59" xfId="0" applyNumberFormat="1" applyFont="1" applyFill="1" applyBorder="1" applyAlignment="1" applyProtection="1">
      <alignment horizontal="left" vertical="top" wrapText="1"/>
      <protection locked="0"/>
    </xf>
    <xf numFmtId="49" fontId="2" fillId="2" borderId="60" xfId="0" applyNumberFormat="1" applyFont="1" applyFill="1" applyBorder="1" applyAlignment="1" applyProtection="1">
      <alignment horizontal="left" vertical="top" wrapText="1"/>
      <protection locked="0"/>
    </xf>
    <xf numFmtId="49" fontId="2" fillId="2" borderId="81" xfId="0" applyNumberFormat="1" applyFont="1" applyFill="1" applyBorder="1" applyAlignment="1" applyProtection="1">
      <alignment horizontal="left" vertical="top" wrapText="1"/>
      <protection locked="0"/>
    </xf>
    <xf numFmtId="170" fontId="7" fillId="0" borderId="82" xfId="0" applyNumberFormat="1" applyFont="1" applyFill="1" applyBorder="1" applyAlignment="1" applyProtection="1">
      <alignment horizontal="center" vertical="center" shrinkToFit="1"/>
    </xf>
    <xf numFmtId="170" fontId="7" fillId="0" borderId="83" xfId="0" applyNumberFormat="1" applyFont="1" applyFill="1" applyBorder="1" applyAlignment="1" applyProtection="1">
      <alignment horizontal="center" vertical="center" shrinkToFit="1"/>
    </xf>
    <xf numFmtId="170" fontId="7" fillId="0" borderId="85" xfId="0" applyNumberFormat="1" applyFont="1" applyFill="1" applyBorder="1" applyAlignment="1" applyProtection="1">
      <alignment horizontal="center" vertical="center" shrinkToFit="1"/>
    </xf>
    <xf numFmtId="170" fontId="7" fillId="0" borderId="84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Border="1" applyAlignment="1">
      <alignment horizontal="left" vertical="top" wrapText="1"/>
    </xf>
    <xf numFmtId="0" fontId="7" fillId="0" borderId="77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7" fillId="0" borderId="80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4" fillId="0" borderId="86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165" fontId="2" fillId="3" borderId="95" xfId="0" applyNumberFormat="1" applyFont="1" applyFill="1" applyBorder="1" applyAlignment="1" applyProtection="1">
      <alignment horizontal="center" vertical="center" shrinkToFit="1"/>
    </xf>
    <xf numFmtId="165" fontId="2" fillId="3" borderId="96" xfId="0" applyNumberFormat="1" applyFont="1" applyFill="1" applyBorder="1" applyAlignment="1" applyProtection="1">
      <alignment horizontal="center" vertical="center" shrinkToFit="1"/>
    </xf>
    <xf numFmtId="165" fontId="2" fillId="3" borderId="97" xfId="0" applyNumberFormat="1" applyFont="1" applyFill="1" applyBorder="1" applyAlignment="1" applyProtection="1">
      <alignment horizontal="center" vertical="center" shrinkToFit="1"/>
    </xf>
    <xf numFmtId="169" fontId="2" fillId="5" borderId="33" xfId="0" applyNumberFormat="1" applyFont="1" applyFill="1" applyBorder="1" applyAlignment="1" applyProtection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center" vertical="center"/>
    </xf>
    <xf numFmtId="0" fontId="7" fillId="0" borderId="67" xfId="0" applyFont="1" applyFill="1" applyBorder="1" applyAlignment="1" applyProtection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top"/>
    </xf>
    <xf numFmtId="49" fontId="2" fillId="2" borderId="55" xfId="0" applyNumberFormat="1" applyFont="1" applyFill="1" applyBorder="1" applyAlignment="1" applyProtection="1">
      <alignment horizontal="left" vertical="top" wrapText="1"/>
      <protection locked="0"/>
    </xf>
    <xf numFmtId="49" fontId="2" fillId="2" borderId="0" xfId="0" applyNumberFormat="1" applyFont="1" applyFill="1" applyBorder="1" applyAlignment="1" applyProtection="1">
      <alignment horizontal="left" vertical="top" wrapText="1"/>
      <protection locked="0"/>
    </xf>
    <xf numFmtId="49" fontId="2" fillId="2" borderId="56" xfId="0" applyNumberFormat="1" applyFont="1" applyFill="1" applyBorder="1" applyAlignment="1" applyProtection="1">
      <alignment horizontal="left" vertical="top" wrapText="1"/>
      <protection locked="0"/>
    </xf>
    <xf numFmtId="168" fontId="7" fillId="4" borderId="57" xfId="0" applyNumberFormat="1" applyFont="1" applyFill="1" applyBorder="1" applyAlignment="1" applyProtection="1">
      <alignment horizontal="center" vertical="center" wrapText="1" shrinkToFit="1"/>
      <protection locked="0"/>
    </xf>
    <xf numFmtId="168" fontId="7" fillId="4" borderId="63" xfId="0" applyNumberFormat="1" applyFont="1" applyFill="1" applyBorder="1" applyAlignment="1" applyProtection="1">
      <alignment horizontal="center" vertical="center" wrapText="1" shrinkToFit="1"/>
      <protection locked="0"/>
    </xf>
    <xf numFmtId="168" fontId="7" fillId="4" borderId="7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49" xfId="0" applyFont="1" applyFill="1" applyBorder="1" applyAlignment="1">
      <alignment horizontal="center" vertical="center" wrapText="1" shrinkToFit="1"/>
    </xf>
    <xf numFmtId="0" fontId="0" fillId="0" borderId="51" xfId="0" applyFont="1" applyBorder="1" applyAlignment="1">
      <alignment horizontal="center" vertical="center" wrapText="1"/>
    </xf>
    <xf numFmtId="168" fontId="7" fillId="2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170" fontId="2" fillId="5" borderId="87" xfId="0" applyNumberFormat="1" applyFont="1" applyFill="1" applyBorder="1" applyAlignment="1" applyProtection="1">
      <alignment horizontal="center" vertical="center" shrinkToFit="1"/>
    </xf>
    <xf numFmtId="169" fontId="2" fillId="5" borderId="87" xfId="0" applyNumberFormat="1" applyFont="1" applyFill="1" applyBorder="1" applyAlignment="1" applyProtection="1">
      <alignment horizontal="center" vertical="center" shrinkToFit="1"/>
    </xf>
    <xf numFmtId="168" fontId="7" fillId="2" borderId="33" xfId="0" applyNumberFormat="1" applyFont="1" applyFill="1" applyBorder="1" applyAlignment="1" applyProtection="1">
      <alignment horizontal="center" vertical="center" shrinkToFit="1"/>
      <protection locked="0"/>
    </xf>
    <xf numFmtId="38" fontId="7" fillId="0" borderId="107" xfId="1" applyFont="1" applyFill="1" applyBorder="1" applyAlignment="1" applyProtection="1">
      <alignment horizontal="center" vertical="center" shrinkToFit="1"/>
    </xf>
    <xf numFmtId="38" fontId="7" fillId="0" borderId="110" xfId="1" applyFont="1" applyFill="1" applyBorder="1" applyAlignment="1" applyProtection="1">
      <alignment horizontal="center" vertical="center" shrinkToFit="1"/>
    </xf>
    <xf numFmtId="0" fontId="7" fillId="0" borderId="67" xfId="0" applyFont="1" applyBorder="1" applyAlignment="1">
      <alignment horizontal="center" vertical="center"/>
    </xf>
    <xf numFmtId="170" fontId="7" fillId="0" borderId="50" xfId="0" applyNumberFormat="1" applyFont="1" applyFill="1" applyBorder="1" applyAlignment="1" applyProtection="1">
      <alignment horizontal="center" vertical="center" shrinkToFit="1"/>
    </xf>
    <xf numFmtId="170" fontId="7" fillId="0" borderId="61" xfId="0" applyNumberFormat="1" applyFont="1" applyFill="1" applyBorder="1" applyAlignment="1" applyProtection="1">
      <alignment horizontal="center" vertical="center" shrinkToFit="1"/>
    </xf>
    <xf numFmtId="168" fontId="7" fillId="4" borderId="86" xfId="0" applyNumberFormat="1" applyFont="1" applyFill="1" applyBorder="1" applyAlignment="1" applyProtection="1">
      <alignment horizontal="center" vertical="center" wrapText="1"/>
      <protection locked="0"/>
    </xf>
    <xf numFmtId="168" fontId="7" fillId="4" borderId="83" xfId="0" applyNumberFormat="1" applyFont="1" applyFill="1" applyBorder="1" applyAlignment="1" applyProtection="1">
      <alignment horizontal="center" vertical="center" wrapText="1"/>
      <protection locked="0"/>
    </xf>
    <xf numFmtId="168" fontId="7" fillId="4" borderId="85" xfId="0" applyNumberFormat="1" applyFont="1" applyFill="1" applyBorder="1" applyAlignment="1" applyProtection="1">
      <alignment horizontal="center" vertical="center" wrapText="1"/>
      <protection locked="0"/>
    </xf>
    <xf numFmtId="168" fontId="7" fillId="0" borderId="82" xfId="0" applyNumberFormat="1" applyFont="1" applyFill="1" applyBorder="1" applyAlignment="1">
      <alignment horizontal="center" vertical="center" wrapText="1"/>
    </xf>
    <xf numFmtId="168" fontId="7" fillId="0" borderId="83" xfId="0" applyNumberFormat="1" applyFont="1" applyFill="1" applyBorder="1" applyAlignment="1">
      <alignment horizontal="center" vertical="center" wrapText="1"/>
    </xf>
    <xf numFmtId="168" fontId="7" fillId="0" borderId="85" xfId="0" applyNumberFormat="1" applyFont="1" applyFill="1" applyBorder="1" applyAlignment="1">
      <alignment horizontal="center" vertical="center" wrapText="1"/>
    </xf>
    <xf numFmtId="165" fontId="2" fillId="0" borderId="111" xfId="0" applyNumberFormat="1" applyFont="1" applyFill="1" applyBorder="1" applyAlignment="1" applyProtection="1">
      <alignment horizontal="center" vertical="center" shrinkToFit="1"/>
    </xf>
    <xf numFmtId="0" fontId="2" fillId="0" borderId="57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1" fontId="7" fillId="4" borderId="58" xfId="0" applyNumberFormat="1" applyFont="1" applyFill="1" applyBorder="1" applyAlignment="1" applyProtection="1">
      <alignment horizontal="center" vertical="center"/>
      <protection locked="0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0" fontId="2" fillId="5" borderId="33" xfId="0" applyNumberFormat="1" applyFont="1" applyFill="1" applyBorder="1" applyAlignment="1" applyProtection="1">
      <alignment horizontal="center" vertical="center" shrinkToFi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3" fontId="7" fillId="4" borderId="82" xfId="0" applyNumberFormat="1" applyFont="1" applyFill="1" applyBorder="1" applyAlignment="1" applyProtection="1">
      <alignment horizontal="center" vertical="center"/>
      <protection locked="0"/>
    </xf>
    <xf numFmtId="3" fontId="7" fillId="4" borderId="83" xfId="0" applyNumberFormat="1" applyFont="1" applyFill="1" applyBorder="1" applyAlignment="1" applyProtection="1">
      <alignment horizontal="center" vertical="center"/>
      <protection locked="0"/>
    </xf>
    <xf numFmtId="3" fontId="7" fillId="4" borderId="85" xfId="0" applyNumberFormat="1" applyFont="1" applyFill="1" applyBorder="1" applyAlignment="1" applyProtection="1">
      <alignment horizontal="center" vertical="center"/>
      <protection locked="0"/>
    </xf>
    <xf numFmtId="3" fontId="7" fillId="4" borderId="84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>
      <alignment horizontal="center" vertical="center" wrapText="1" shrinkToFit="1"/>
    </xf>
    <xf numFmtId="0" fontId="4" fillId="0" borderId="68" xfId="0" applyFont="1" applyFill="1" applyBorder="1" applyAlignment="1">
      <alignment horizontal="center" vertical="center" wrapText="1" shrinkToFit="1"/>
    </xf>
    <xf numFmtId="0" fontId="2" fillId="0" borderId="68" xfId="0" applyFont="1" applyFill="1" applyBorder="1" applyAlignment="1">
      <alignment horizontal="center" vertical="center" wrapText="1"/>
    </xf>
    <xf numFmtId="38" fontId="7" fillId="0" borderId="98" xfId="1" applyFont="1" applyFill="1" applyBorder="1" applyAlignment="1" applyProtection="1">
      <alignment horizontal="center" vertical="center" shrinkToFit="1"/>
    </xf>
    <xf numFmtId="38" fontId="7" fillId="0" borderId="99" xfId="1" applyFont="1" applyFill="1" applyBorder="1" applyAlignment="1" applyProtection="1">
      <alignment horizontal="center" vertical="center" shrinkToFit="1"/>
    </xf>
    <xf numFmtId="38" fontId="7" fillId="0" borderId="100" xfId="1" applyFont="1" applyFill="1" applyBorder="1" applyAlignment="1" applyProtection="1">
      <alignment horizontal="center" vertical="center" shrinkToFit="1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49" fontId="2" fillId="2" borderId="12" xfId="0" applyNumberFormat="1" applyFont="1" applyFill="1" applyBorder="1" applyAlignment="1" applyProtection="1">
      <alignment horizontal="left" vertical="top" wrapText="1"/>
      <protection locked="0"/>
    </xf>
    <xf numFmtId="49" fontId="2" fillId="2" borderId="58" xfId="0" applyNumberFormat="1" applyFont="1" applyFill="1" applyBorder="1" applyAlignment="1" applyProtection="1">
      <alignment horizontal="left" vertical="top" wrapText="1"/>
      <protection locked="0"/>
    </xf>
    <xf numFmtId="49" fontId="2" fillId="2" borderId="68" xfId="0" applyNumberFormat="1" applyFont="1" applyFill="1" applyBorder="1" applyAlignment="1" applyProtection="1">
      <alignment horizontal="left" vertical="top" wrapText="1"/>
      <protection locked="0"/>
    </xf>
    <xf numFmtId="0" fontId="2" fillId="4" borderId="72" xfId="0" applyFont="1" applyFill="1" applyBorder="1" applyAlignment="1" applyProtection="1">
      <alignment horizontal="center" vertical="center"/>
      <protection locked="0"/>
    </xf>
    <xf numFmtId="0" fontId="2" fillId="4" borderId="73" xfId="0" applyFont="1" applyFill="1" applyBorder="1" applyAlignment="1" applyProtection="1">
      <alignment horizontal="center" vertical="center"/>
      <protection locked="0"/>
    </xf>
    <xf numFmtId="0" fontId="2" fillId="4" borderId="74" xfId="0" applyFont="1" applyFill="1" applyBorder="1" applyAlignment="1" applyProtection="1">
      <alignment horizontal="center" vertical="center"/>
      <protection locked="0"/>
    </xf>
    <xf numFmtId="0" fontId="2" fillId="0" borderId="72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top"/>
    </xf>
    <xf numFmtId="49" fontId="0" fillId="4" borderId="72" xfId="0" applyNumberFormat="1" applyFill="1" applyBorder="1" applyAlignment="1" applyProtection="1">
      <alignment horizontal="left" vertical="center" wrapText="1"/>
      <protection locked="0"/>
    </xf>
    <xf numFmtId="49" fontId="0" fillId="4" borderId="74" xfId="0" applyNumberFormat="1" applyFill="1" applyBorder="1" applyAlignment="1" applyProtection="1">
      <alignment horizontal="left" vertical="center" wrapText="1"/>
      <protection locked="0"/>
    </xf>
    <xf numFmtId="0" fontId="0" fillId="0" borderId="72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33" xfId="0" applyBorder="1" applyAlignment="1">
      <alignment horizontal="center" vertical="center" wrapText="1"/>
    </xf>
    <xf numFmtId="0" fontId="0" fillId="4" borderId="33" xfId="0" applyFill="1" applyBorder="1" applyAlignment="1" applyProtection="1">
      <alignment horizontal="left" vertical="top" wrapText="1"/>
      <protection locked="0"/>
    </xf>
    <xf numFmtId="49" fontId="0" fillId="4" borderId="33" xfId="0" applyNumberFormat="1" applyFill="1" applyBorder="1" applyAlignment="1" applyProtection="1">
      <alignment horizontal="left" vertical="top" wrapText="1"/>
      <protection locked="0"/>
    </xf>
    <xf numFmtId="49" fontId="0" fillId="4" borderId="72" xfId="0" applyNumberFormat="1" applyFill="1" applyBorder="1" applyAlignment="1" applyProtection="1">
      <alignment horizontal="left" vertical="top" wrapText="1"/>
      <protection locked="0"/>
    </xf>
    <xf numFmtId="49" fontId="0" fillId="4" borderId="74" xfId="0" applyNumberFormat="1" applyFill="1" applyBorder="1" applyAlignment="1" applyProtection="1">
      <alignment horizontal="left" vertical="top" wrapText="1"/>
      <protection locked="0"/>
    </xf>
    <xf numFmtId="0" fontId="0" fillId="4" borderId="72" xfId="0" applyFill="1" applyBorder="1" applyAlignment="1" applyProtection="1">
      <alignment horizontal="left" vertical="top" wrapText="1"/>
      <protection locked="0"/>
    </xf>
    <xf numFmtId="0" fontId="0" fillId="4" borderId="74" xfId="0" applyFill="1" applyBorder="1" applyAlignment="1" applyProtection="1">
      <alignment horizontal="left" vertical="top" wrapText="1"/>
      <protection locked="0"/>
    </xf>
    <xf numFmtId="0" fontId="0" fillId="0" borderId="33" xfId="0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textRotation="90" wrapText="1"/>
    </xf>
    <xf numFmtId="0" fontId="2" fillId="0" borderId="91" xfId="0" applyFont="1" applyBorder="1" applyAlignment="1">
      <alignment vertical="center" textRotation="90"/>
    </xf>
    <xf numFmtId="0" fontId="2" fillId="0" borderId="92" xfId="0" applyFont="1" applyBorder="1" applyAlignment="1">
      <alignment vertical="center" textRotation="90"/>
    </xf>
    <xf numFmtId="0" fontId="13" fillId="0" borderId="90" xfId="0" applyFont="1" applyFill="1" applyBorder="1" applyAlignment="1">
      <alignment horizontal="center" vertical="center" textRotation="90" wrapText="1"/>
    </xf>
    <xf numFmtId="0" fontId="13" fillId="0" borderId="91" xfId="0" applyFont="1" applyFill="1" applyBorder="1" applyAlignment="1">
      <alignment horizontal="center" vertical="center" textRotation="90" wrapText="1"/>
    </xf>
    <xf numFmtId="0" fontId="13" fillId="0" borderId="93" xfId="0" applyFont="1" applyFill="1" applyBorder="1" applyAlignment="1">
      <alignment horizontal="center" vertical="center" textRotation="90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textRotation="90"/>
    </xf>
    <xf numFmtId="0" fontId="13" fillId="0" borderId="4" xfId="0" applyFont="1" applyFill="1" applyBorder="1" applyAlignment="1">
      <alignment horizontal="center" vertical="center" textRotation="90"/>
    </xf>
    <xf numFmtId="0" fontId="13" fillId="0" borderId="5" xfId="0" applyFont="1" applyFill="1" applyBorder="1" applyAlignment="1">
      <alignment horizontal="center" vertical="center" textRotation="90"/>
    </xf>
    <xf numFmtId="0" fontId="13" fillId="0" borderId="2" xfId="0" applyFont="1" applyFill="1" applyBorder="1" applyAlignment="1">
      <alignment horizontal="center" vertical="center" textRotation="90"/>
    </xf>
    <xf numFmtId="0" fontId="13" fillId="0" borderId="6" xfId="0" applyFont="1" applyFill="1" applyBorder="1" applyAlignment="1">
      <alignment horizontal="center" vertical="center" textRotation="90"/>
    </xf>
    <xf numFmtId="0" fontId="13" fillId="0" borderId="8" xfId="0" applyFont="1" applyFill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5">
    <cellStyle name="BROJ" xfId="3"/>
    <cellStyle name="Comma [0]" xfId="1" builtinId="6"/>
    <cellStyle name="GEN2" xfId="4"/>
    <cellStyle name="GEN2+" xfId="2"/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I39"/>
  <sheetViews>
    <sheetView tabSelected="1" zoomScale="150" zoomScaleNormal="150" zoomScaleSheetLayoutView="100" zoomScalePageLayoutView="190" workbookViewId="0">
      <selection activeCell="B29" sqref="B29:BC29"/>
    </sheetView>
  </sheetViews>
  <sheetFormatPr defaultColWidth="9" defaultRowHeight="15"/>
  <cols>
    <col min="1" max="1" width="2.42578125" style="1" customWidth="1"/>
    <col min="2" max="55" width="1.5703125" style="1" customWidth="1"/>
    <col min="56" max="56" width="2.42578125" style="1" customWidth="1"/>
    <col min="57" max="57" width="1.5703125" style="1" customWidth="1"/>
    <col min="58" max="58" width="1.85546875" style="1" customWidth="1"/>
    <col min="59" max="59" width="1.7109375" style="1" customWidth="1"/>
    <col min="60" max="60" width="1.5703125" style="1" customWidth="1"/>
    <col min="61" max="16384" width="9" style="1"/>
  </cols>
  <sheetData>
    <row r="1" spans="2:59" ht="15" customHeight="1">
      <c r="B1" s="316" t="s">
        <v>190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8"/>
      <c r="AJ1" s="1" t="s">
        <v>93</v>
      </c>
    </row>
    <row r="2" spans="2:59" ht="19.7" customHeight="1">
      <c r="B2" s="319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1"/>
      <c r="AH2" s="325" t="s">
        <v>91</v>
      </c>
      <c r="AI2" s="325"/>
      <c r="AJ2" s="325"/>
      <c r="AK2" s="325"/>
      <c r="AL2" s="325"/>
      <c r="AM2" s="325"/>
      <c r="AN2" s="325"/>
      <c r="AO2" s="325"/>
      <c r="AP2" s="325"/>
      <c r="AQ2" s="325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</row>
    <row r="3" spans="2:59" ht="19.7" customHeight="1">
      <c r="B3" s="322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4"/>
      <c r="AH3" s="254" t="s">
        <v>92</v>
      </c>
      <c r="AI3" s="254"/>
      <c r="AJ3" s="254"/>
      <c r="AK3" s="254"/>
      <c r="AL3" s="254"/>
      <c r="AM3" s="254"/>
      <c r="AN3" s="254"/>
      <c r="AO3" s="254"/>
      <c r="AP3" s="254"/>
      <c r="AQ3" s="254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</row>
    <row r="4" spans="2:59" ht="8.4499999999999993" customHeight="1"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2"/>
      <c r="T4" s="243"/>
      <c r="U4" s="243"/>
      <c r="V4" s="243"/>
      <c r="W4" s="243"/>
      <c r="X4" s="243"/>
      <c r="Y4" s="243"/>
      <c r="Z4" s="243"/>
      <c r="AA4" s="244"/>
      <c r="AB4" s="245"/>
      <c r="AC4" s="40"/>
      <c r="AD4" s="40"/>
      <c r="AE4" s="40"/>
      <c r="AF4" s="40"/>
      <c r="AG4" s="38"/>
      <c r="AH4" s="38"/>
      <c r="AI4" s="38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40"/>
      <c r="AV4" s="240"/>
      <c r="AW4" s="240"/>
      <c r="AX4" s="240"/>
      <c r="AY4" s="240"/>
      <c r="AZ4" s="240"/>
      <c r="BA4" s="240"/>
      <c r="BB4" s="240"/>
      <c r="BC4" s="240"/>
      <c r="BD4" s="35"/>
    </row>
    <row r="5" spans="2:59" ht="51" customHeight="1">
      <c r="B5" s="315" t="s">
        <v>139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6"/>
      <c r="BE5" s="36"/>
      <c r="BF5" s="36"/>
      <c r="BG5" s="36"/>
    </row>
    <row r="6" spans="2:59" ht="19.7" customHeight="1" thickBo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246" t="s">
        <v>221</v>
      </c>
      <c r="AN6" s="36"/>
      <c r="AO6" s="36"/>
      <c r="AQ6" s="36"/>
      <c r="AR6" s="36"/>
      <c r="AS6" s="36"/>
      <c r="AT6" s="36"/>
      <c r="AU6" s="36"/>
      <c r="AV6" s="312" t="s">
        <v>219</v>
      </c>
      <c r="AW6" s="313"/>
      <c r="AX6" s="313"/>
      <c r="AY6" s="313"/>
      <c r="AZ6" s="313"/>
      <c r="BA6" s="313"/>
      <c r="BB6" s="313"/>
      <c r="BC6" s="314"/>
      <c r="BD6" s="36"/>
      <c r="BE6" s="36"/>
      <c r="BF6" s="36"/>
      <c r="BG6" s="36"/>
    </row>
    <row r="7" spans="2:59" ht="51" customHeight="1">
      <c r="B7" s="304" t="s">
        <v>189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7"/>
    </row>
    <row r="8" spans="2:59" ht="28.35" customHeight="1">
      <c r="B8" s="308" t="s">
        <v>211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309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1"/>
    </row>
    <row r="9" spans="2:59" ht="17.25" customHeight="1">
      <c r="B9" s="253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86" t="s">
        <v>105</v>
      </c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3"/>
    </row>
    <row r="10" spans="2:59" ht="17.25" customHeight="1">
      <c r="B10" s="253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90" t="s">
        <v>106</v>
      </c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3"/>
    </row>
    <row r="11" spans="2:59" ht="15" customHeight="1">
      <c r="B11" s="253" t="s">
        <v>94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89" t="s">
        <v>107</v>
      </c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4"/>
      <c r="BD11" s="133"/>
    </row>
    <row r="12" spans="2:59" ht="33.950000000000003" customHeight="1">
      <c r="B12" s="253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90" t="s">
        <v>108</v>
      </c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3"/>
      <c r="BD12" s="134"/>
    </row>
    <row r="13" spans="2:59" ht="28.35" customHeight="1">
      <c r="B13" s="253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85" t="s">
        <v>109</v>
      </c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8"/>
      <c r="BD13" s="135"/>
    </row>
    <row r="14" spans="2:59" ht="15" customHeight="1">
      <c r="B14" s="253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89" t="s">
        <v>140</v>
      </c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4"/>
      <c r="BD14" s="133"/>
    </row>
    <row r="15" spans="2:59" ht="15" customHeight="1">
      <c r="B15" s="253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89" t="s">
        <v>111</v>
      </c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4"/>
      <c r="BD15" s="133"/>
    </row>
    <row r="16" spans="2:59" ht="15" customHeight="1">
      <c r="B16" s="253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90" t="s">
        <v>110</v>
      </c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4"/>
      <c r="BD16" s="134"/>
    </row>
    <row r="17" spans="2:61" ht="15" customHeight="1">
      <c r="B17" s="258" t="s">
        <v>205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91"/>
      <c r="AN17" s="293" t="s">
        <v>201</v>
      </c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5"/>
      <c r="BB17" s="296"/>
      <c r="BC17" s="297"/>
    </row>
    <row r="18" spans="2:61" ht="15" customHeight="1">
      <c r="B18" s="292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91"/>
      <c r="AN18" s="298" t="s">
        <v>100</v>
      </c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9"/>
      <c r="BB18" s="300"/>
      <c r="BC18" s="301"/>
    </row>
    <row r="19" spans="2:61" ht="15.75" customHeight="1">
      <c r="B19" s="281" t="s">
        <v>101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4"/>
      <c r="BI19" s="21"/>
    </row>
    <row r="20" spans="2:61" ht="17.100000000000001" customHeight="1">
      <c r="B20" s="253" t="s">
        <v>99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85" t="s">
        <v>107</v>
      </c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4"/>
    </row>
    <row r="21" spans="2:61" ht="33.950000000000003" customHeight="1">
      <c r="B21" s="253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86" t="s">
        <v>108</v>
      </c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6"/>
    </row>
    <row r="22" spans="2:61" ht="28.35" customHeight="1">
      <c r="B22" s="253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85" t="s">
        <v>109</v>
      </c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8"/>
    </row>
    <row r="23" spans="2:61" ht="15" customHeight="1">
      <c r="B23" s="253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85" t="s">
        <v>140</v>
      </c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4"/>
    </row>
    <row r="24" spans="2:61" ht="15" customHeight="1">
      <c r="B24" s="253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89" t="s">
        <v>111</v>
      </c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4"/>
    </row>
    <row r="25" spans="2:61" ht="15" customHeight="1">
      <c r="B25" s="253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90" t="s">
        <v>110</v>
      </c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4"/>
      <c r="BI25" s="7"/>
    </row>
    <row r="26" spans="2:61" ht="15" customHeight="1">
      <c r="B26" s="253" t="s">
        <v>57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6"/>
      <c r="BI26" s="7"/>
    </row>
    <row r="27" spans="2:61" ht="15" customHeight="1">
      <c r="B27" s="253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6"/>
    </row>
    <row r="28" spans="2:61" ht="15" customHeight="1">
      <c r="B28" s="269" t="s">
        <v>60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2"/>
    </row>
    <row r="29" spans="2:61" ht="17.100000000000001" customHeight="1">
      <c r="B29" s="273" t="s">
        <v>192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5"/>
    </row>
    <row r="30" spans="2:61" ht="13.9" customHeight="1">
      <c r="B30" s="276" t="s">
        <v>141</v>
      </c>
      <c r="C30" s="277"/>
      <c r="D30" s="278"/>
      <c r="E30" s="279"/>
      <c r="F30" s="136"/>
      <c r="G30" s="280" t="s">
        <v>88</v>
      </c>
      <c r="H30" s="280"/>
      <c r="I30" s="278"/>
      <c r="J30" s="279"/>
      <c r="K30" s="137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37"/>
    </row>
    <row r="31" spans="2:61" ht="13.9" customHeight="1">
      <c r="B31" s="27" t="s">
        <v>142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37"/>
    </row>
    <row r="32" spans="2:61" ht="33.950000000000003" customHeight="1">
      <c r="B32" s="258" t="s">
        <v>194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1"/>
    </row>
    <row r="33" spans="2:55" ht="33.950000000000003" customHeight="1" thickBot="1">
      <c r="B33" s="262" t="s">
        <v>193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5"/>
    </row>
    <row r="34" spans="2:55" ht="8.4499999999999993" customHeight="1"/>
    <row r="35" spans="2:55" ht="17.100000000000001" customHeight="1">
      <c r="G35" s="1" t="s">
        <v>59</v>
      </c>
      <c r="J35" s="266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8"/>
      <c r="X35" s="38"/>
      <c r="Y35" s="38"/>
      <c r="Z35" s="38"/>
      <c r="AA35" s="38"/>
      <c r="AB35" s="38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</row>
    <row r="36" spans="2:55" ht="8.4499999999999993" customHeight="1">
      <c r="H36" s="40"/>
      <c r="I36" s="40"/>
      <c r="J36" s="40"/>
      <c r="K36" s="40"/>
      <c r="L36" s="40"/>
      <c r="M36" s="40"/>
      <c r="N36" s="40"/>
      <c r="O36" s="40"/>
      <c r="P36" s="38"/>
      <c r="X36" s="38"/>
      <c r="Y36" s="38"/>
      <c r="Z36" s="38"/>
      <c r="AA36" s="38"/>
      <c r="AB36" s="38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</row>
    <row r="37" spans="2:55" ht="17.100000000000001" customHeight="1">
      <c r="B37" s="1" t="s">
        <v>97</v>
      </c>
      <c r="I37" s="40"/>
      <c r="J37" s="266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8"/>
      <c r="X37" s="38"/>
      <c r="Y37" s="38"/>
      <c r="Z37" s="38"/>
      <c r="AA37" s="38"/>
      <c r="AB37" s="38"/>
      <c r="AC37" s="22"/>
      <c r="AD37" s="22"/>
      <c r="AE37" s="22"/>
      <c r="AF37" s="22"/>
      <c r="AG37" s="22"/>
      <c r="AH37" s="22"/>
      <c r="AI37" s="22"/>
      <c r="AJ37" s="22"/>
      <c r="AK37" s="22"/>
      <c r="AL37" s="167" t="s">
        <v>95</v>
      </c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</row>
    <row r="38" spans="2:55" ht="33.950000000000003" customHeight="1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40"/>
      <c r="AD38" s="40"/>
      <c r="AE38" s="40"/>
      <c r="AF38" s="40"/>
      <c r="AG38" s="40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</row>
    <row r="39" spans="2:55" ht="8.4499999999999993" customHeight="1"/>
  </sheetData>
  <sheetProtection algorithmName="SHA-512" hashValue="7bOyA5gciElDeL70jz3A+ksqNFkfAUwx6SbSQ078Ei/vWFpEaFi4vYtaJocz5v4WEMAqhY5yEVkdKW5clgg6vQ==" saltValue="a1Cpqjp8lZtLN6VbKQStHw==" spinCount="100000" sheet="1" formatCells="0" formatRows="0"/>
  <mergeCells count="64">
    <mergeCell ref="AV6:BC6"/>
    <mergeCell ref="B5:BC5"/>
    <mergeCell ref="B1:Z3"/>
    <mergeCell ref="AH2:AQ2"/>
    <mergeCell ref="AR2:BC2"/>
    <mergeCell ref="AH3:AQ3"/>
    <mergeCell ref="AR3:BC3"/>
    <mergeCell ref="O15:Y15"/>
    <mergeCell ref="B7:N7"/>
    <mergeCell ref="O7:BC7"/>
    <mergeCell ref="B8:N10"/>
    <mergeCell ref="O9:Y9"/>
    <mergeCell ref="Z9:BC9"/>
    <mergeCell ref="O10:Y10"/>
    <mergeCell ref="Z10:BC10"/>
    <mergeCell ref="Z15:BC15"/>
    <mergeCell ref="O8:BC8"/>
    <mergeCell ref="O16:Y16"/>
    <mergeCell ref="Z16:BC16"/>
    <mergeCell ref="B17:AM18"/>
    <mergeCell ref="AN17:AZ17"/>
    <mergeCell ref="BA17:BC17"/>
    <mergeCell ref="AN18:AZ18"/>
    <mergeCell ref="BA18:BC18"/>
    <mergeCell ref="B11:N16"/>
    <mergeCell ref="O11:Y11"/>
    <mergeCell ref="Z11:BC11"/>
    <mergeCell ref="O12:Y12"/>
    <mergeCell ref="Z12:BC12"/>
    <mergeCell ref="O13:Y13"/>
    <mergeCell ref="Z13:BC13"/>
    <mergeCell ref="O14:Y14"/>
    <mergeCell ref="Z14:BC14"/>
    <mergeCell ref="B19:X19"/>
    <mergeCell ref="Y19:BC19"/>
    <mergeCell ref="B20:M25"/>
    <mergeCell ref="N20:X20"/>
    <mergeCell ref="Y20:BC20"/>
    <mergeCell ref="N21:X21"/>
    <mergeCell ref="Y21:BC21"/>
    <mergeCell ref="N22:X22"/>
    <mergeCell ref="Y22:BC22"/>
    <mergeCell ref="N23:X23"/>
    <mergeCell ref="Y23:BC23"/>
    <mergeCell ref="N24:X24"/>
    <mergeCell ref="Y24:BC24"/>
    <mergeCell ref="N25:X25"/>
    <mergeCell ref="Y25:BC25"/>
    <mergeCell ref="B26:AM27"/>
    <mergeCell ref="AN26:BC27"/>
    <mergeCell ref="AH38:BC38"/>
    <mergeCell ref="B32:X32"/>
    <mergeCell ref="Y32:BC32"/>
    <mergeCell ref="B33:X33"/>
    <mergeCell ref="Y33:BC33"/>
    <mergeCell ref="J35:W35"/>
    <mergeCell ref="J37:W37"/>
    <mergeCell ref="B28:AM28"/>
    <mergeCell ref="AN28:BC28"/>
    <mergeCell ref="B29:BC29"/>
    <mergeCell ref="B30:C30"/>
    <mergeCell ref="D30:E30"/>
    <mergeCell ref="G30:H30"/>
    <mergeCell ref="I30:J30"/>
  </mergeCells>
  <printOptions horizontalCentered="1"/>
  <pageMargins left="0.78740157480314965" right="0.39370078740157483" top="0.59055118110236227" bottom="0.78740157480314965" header="0.39370078740157483" footer="0.39370078740157483"/>
  <pageSetup paperSize="9" orientation="portrait" errors="blank" r:id="rId1"/>
  <headerFooter>
    <oddHeader xml:space="preserve">&amp;RОбразац 2
</oddHeader>
    <oddFooter>&amp;LОбразац СЕМ 02/1&amp;RВер 1</oddFooter>
  </headerFooter>
  <colBreaks count="1" manualBreakCount="1">
    <brk id="5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60"/>
  <sheetViews>
    <sheetView zoomScale="150" zoomScaleNormal="150" zoomScaleSheetLayoutView="100" zoomScalePageLayoutView="175" workbookViewId="0">
      <selection activeCell="A145" sqref="A145:XFD147"/>
    </sheetView>
  </sheetViews>
  <sheetFormatPr defaultColWidth="4.140625" defaultRowHeight="15"/>
  <cols>
    <col min="1" max="1" width="7.5703125" style="8" customWidth="1"/>
    <col min="2" max="3" width="35.7109375" style="8" customWidth="1"/>
    <col min="4" max="4" width="13.85546875" style="8" customWidth="1"/>
    <col min="5" max="5" width="9.28515625" style="8" customWidth="1"/>
    <col min="6" max="16384" width="4.140625" style="8"/>
  </cols>
  <sheetData>
    <row r="1" spans="1:6" ht="15.75">
      <c r="C1" s="248" t="s">
        <v>220</v>
      </c>
      <c r="D1" s="184" t="str">
        <f>'О Насловна'!AV6</f>
        <v>2018.</v>
      </c>
      <c r="E1" s="247"/>
    </row>
    <row r="2" spans="1:6">
      <c r="A2" s="8" t="s">
        <v>138</v>
      </c>
    </row>
    <row r="3" spans="1:6" ht="51">
      <c r="A3" s="141" t="s">
        <v>83</v>
      </c>
      <c r="B3" s="142" t="s">
        <v>58</v>
      </c>
      <c r="C3" s="142" t="s">
        <v>98</v>
      </c>
      <c r="D3" s="143" t="s">
        <v>96</v>
      </c>
      <c r="E3" s="143" t="s">
        <v>195</v>
      </c>
      <c r="F3" s="144"/>
    </row>
    <row r="4" spans="1:6" s="161" customFormat="1">
      <c r="A4" s="140">
        <v>1</v>
      </c>
      <c r="B4" s="156"/>
      <c r="C4" s="156"/>
      <c r="D4" s="195"/>
      <c r="E4" s="157"/>
    </row>
    <row r="5" spans="1:6" s="161" customFormat="1">
      <c r="A5" s="140">
        <v>2</v>
      </c>
      <c r="B5" s="156"/>
      <c r="C5" s="156"/>
      <c r="D5" s="195"/>
      <c r="E5" s="157"/>
    </row>
    <row r="6" spans="1:6" s="161" customFormat="1">
      <c r="A6" s="140">
        <v>3</v>
      </c>
      <c r="B6" s="156"/>
      <c r="C6" s="156"/>
      <c r="D6" s="195"/>
      <c r="E6" s="157"/>
    </row>
    <row r="7" spans="1:6" s="161" customFormat="1">
      <c r="A7" s="140">
        <v>4</v>
      </c>
      <c r="B7" s="156"/>
      <c r="C7" s="156"/>
      <c r="D7" s="195"/>
      <c r="E7" s="157"/>
    </row>
    <row r="8" spans="1:6" s="161" customFormat="1">
      <c r="A8" s="140">
        <v>5</v>
      </c>
      <c r="B8" s="156"/>
      <c r="C8" s="156"/>
      <c r="D8" s="195"/>
      <c r="E8" s="157"/>
    </row>
    <row r="9" spans="1:6" s="161" customFormat="1">
      <c r="A9" s="140">
        <v>6</v>
      </c>
      <c r="B9" s="156"/>
      <c r="C9" s="156"/>
      <c r="D9" s="195"/>
      <c r="E9" s="157"/>
    </row>
    <row r="10" spans="1:6" s="161" customFormat="1">
      <c r="A10" s="140">
        <v>7</v>
      </c>
      <c r="B10" s="156"/>
      <c r="C10" s="156"/>
      <c r="D10" s="195"/>
      <c r="E10" s="157"/>
    </row>
    <row r="11" spans="1:6" s="161" customFormat="1">
      <c r="A11" s="140">
        <v>8</v>
      </c>
      <c r="B11" s="156"/>
      <c r="C11" s="156"/>
      <c r="D11" s="195"/>
      <c r="E11" s="157"/>
    </row>
    <row r="12" spans="1:6" s="161" customFormat="1">
      <c r="A12" s="140">
        <v>9</v>
      </c>
      <c r="B12" s="156"/>
      <c r="C12" s="156"/>
      <c r="D12" s="195"/>
      <c r="E12" s="157"/>
    </row>
    <row r="13" spans="1:6" s="161" customFormat="1">
      <c r="A13" s="140">
        <v>10</v>
      </c>
      <c r="B13" s="158"/>
      <c r="C13" s="158"/>
      <c r="D13" s="195"/>
      <c r="E13" s="157"/>
    </row>
    <row r="14" spans="1:6" s="161" customFormat="1">
      <c r="A14" s="140">
        <v>11</v>
      </c>
      <c r="B14" s="158"/>
      <c r="C14" s="158"/>
      <c r="D14" s="195"/>
      <c r="E14" s="157"/>
    </row>
    <row r="15" spans="1:6" s="161" customFormat="1">
      <c r="A15" s="140">
        <v>12</v>
      </c>
      <c r="B15" s="158"/>
      <c r="C15" s="158"/>
      <c r="D15" s="195"/>
      <c r="E15" s="157"/>
    </row>
    <row r="16" spans="1:6" s="161" customFormat="1">
      <c r="A16" s="140">
        <v>13</v>
      </c>
      <c r="B16" s="156"/>
      <c r="C16" s="158"/>
      <c r="D16" s="195"/>
      <c r="E16" s="157"/>
    </row>
    <row r="17" spans="1:12" s="161" customFormat="1">
      <c r="A17" s="140">
        <v>14</v>
      </c>
      <c r="B17" s="158"/>
      <c r="C17" s="158"/>
      <c r="D17" s="195"/>
      <c r="E17" s="157"/>
    </row>
    <row r="18" spans="1:12" s="161" customFormat="1">
      <c r="A18" s="140">
        <v>15</v>
      </c>
      <c r="B18" s="158"/>
      <c r="C18" s="158"/>
      <c r="D18" s="195"/>
      <c r="E18" s="157"/>
    </row>
    <row r="19" spans="1:12" s="161" customFormat="1">
      <c r="A19" s="140">
        <v>16</v>
      </c>
      <c r="B19" s="158"/>
      <c r="C19" s="158"/>
      <c r="D19" s="195"/>
      <c r="E19" s="157"/>
    </row>
    <row r="20" spans="1:12" s="161" customFormat="1">
      <c r="A20" s="140">
        <v>17</v>
      </c>
      <c r="B20" s="158"/>
      <c r="C20" s="158"/>
      <c r="D20" s="195"/>
      <c r="E20" s="157"/>
      <c r="G20" s="162"/>
      <c r="H20" s="163"/>
      <c r="I20" s="163"/>
      <c r="J20" s="163"/>
      <c r="K20" s="163"/>
      <c r="L20" s="163"/>
    </row>
    <row r="21" spans="1:12" s="161" customFormat="1">
      <c r="A21" s="140">
        <v>18</v>
      </c>
      <c r="B21" s="158"/>
      <c r="C21" s="158"/>
      <c r="D21" s="195"/>
      <c r="E21" s="157"/>
      <c r="G21" s="164"/>
      <c r="H21" s="164"/>
      <c r="I21" s="163"/>
      <c r="J21" s="163"/>
      <c r="K21" s="163"/>
      <c r="L21" s="163"/>
    </row>
    <row r="22" spans="1:12" s="161" customFormat="1">
      <c r="A22" s="140">
        <v>19</v>
      </c>
      <c r="B22" s="158"/>
      <c r="C22" s="158"/>
      <c r="D22" s="195"/>
      <c r="E22" s="157"/>
      <c r="G22" s="162"/>
      <c r="H22" s="162"/>
      <c r="I22" s="163"/>
      <c r="J22" s="163"/>
      <c r="K22" s="163"/>
      <c r="L22" s="163"/>
    </row>
    <row r="23" spans="1:12" s="161" customFormat="1">
      <c r="A23" s="140">
        <v>20</v>
      </c>
      <c r="B23" s="158"/>
      <c r="C23" s="158"/>
      <c r="D23" s="195"/>
      <c r="E23" s="157"/>
      <c r="G23" s="162"/>
      <c r="H23" s="162"/>
      <c r="I23" s="163"/>
      <c r="J23" s="163"/>
      <c r="K23" s="163"/>
      <c r="L23" s="163"/>
    </row>
    <row r="24" spans="1:12" s="161" customFormat="1">
      <c r="A24" s="140">
        <v>21</v>
      </c>
      <c r="B24" s="158"/>
      <c r="C24" s="158"/>
      <c r="D24" s="195"/>
      <c r="E24" s="157"/>
    </row>
    <row r="25" spans="1:12" s="161" customFormat="1">
      <c r="A25" s="140">
        <v>22</v>
      </c>
      <c r="B25" s="158"/>
      <c r="C25" s="158"/>
      <c r="D25" s="195"/>
      <c r="E25" s="157"/>
    </row>
    <row r="26" spans="1:12" s="161" customFormat="1">
      <c r="A26" s="140">
        <v>23</v>
      </c>
      <c r="B26" s="158"/>
      <c r="C26" s="158"/>
      <c r="D26" s="195"/>
      <c r="E26" s="157"/>
    </row>
    <row r="27" spans="1:12" s="161" customFormat="1">
      <c r="A27" s="140">
        <v>24</v>
      </c>
      <c r="B27" s="158"/>
      <c r="C27" s="158"/>
      <c r="D27" s="195"/>
      <c r="E27" s="157"/>
    </row>
    <row r="28" spans="1:12" s="161" customFormat="1">
      <c r="A28" s="140">
        <v>25</v>
      </c>
      <c r="B28" s="158"/>
      <c r="C28" s="158"/>
      <c r="D28" s="195"/>
      <c r="E28" s="157"/>
    </row>
    <row r="29" spans="1:12" s="161" customFormat="1">
      <c r="A29" s="140">
        <v>26</v>
      </c>
      <c r="B29" s="158"/>
      <c r="C29" s="158"/>
      <c r="D29" s="195"/>
      <c r="E29" s="157"/>
    </row>
    <row r="30" spans="1:12" s="161" customFormat="1">
      <c r="A30" s="140">
        <v>27</v>
      </c>
      <c r="B30" s="158"/>
      <c r="C30" s="158"/>
      <c r="D30" s="195"/>
      <c r="E30" s="157"/>
    </row>
    <row r="31" spans="1:12" s="161" customFormat="1">
      <c r="A31" s="140">
        <v>28</v>
      </c>
      <c r="B31" s="158"/>
      <c r="C31" s="158"/>
      <c r="D31" s="195"/>
      <c r="E31" s="157"/>
    </row>
    <row r="32" spans="1:12" s="161" customFormat="1">
      <c r="A32" s="140">
        <v>29</v>
      </c>
      <c r="B32" s="158"/>
      <c r="C32" s="158"/>
      <c r="D32" s="195"/>
      <c r="E32" s="157"/>
    </row>
    <row r="33" spans="1:5" s="161" customFormat="1">
      <c r="A33" s="140">
        <v>30</v>
      </c>
      <c r="B33" s="158"/>
      <c r="C33" s="158"/>
      <c r="D33" s="195"/>
      <c r="E33" s="157"/>
    </row>
    <row r="34" spans="1:5" s="161" customFormat="1">
      <c r="A34" s="140">
        <v>31</v>
      </c>
      <c r="B34" s="158"/>
      <c r="C34" s="158"/>
      <c r="D34" s="195"/>
      <c r="E34" s="157"/>
    </row>
    <row r="35" spans="1:5" s="161" customFormat="1">
      <c r="A35" s="140">
        <v>32</v>
      </c>
      <c r="B35" s="158"/>
      <c r="C35" s="158"/>
      <c r="D35" s="195"/>
      <c r="E35" s="157"/>
    </row>
    <row r="36" spans="1:5" s="161" customFormat="1">
      <c r="A36" s="140">
        <v>33</v>
      </c>
      <c r="B36" s="158"/>
      <c r="C36" s="158"/>
      <c r="D36" s="195"/>
      <c r="E36" s="157"/>
    </row>
    <row r="37" spans="1:5" s="161" customFormat="1">
      <c r="A37" s="140">
        <v>34</v>
      </c>
      <c r="B37" s="158"/>
      <c r="C37" s="158"/>
      <c r="D37" s="195"/>
      <c r="E37" s="157"/>
    </row>
    <row r="38" spans="1:5" s="161" customFormat="1">
      <c r="A38" s="140">
        <v>35</v>
      </c>
      <c r="B38" s="158"/>
      <c r="C38" s="158"/>
      <c r="D38" s="195"/>
      <c r="E38" s="157"/>
    </row>
    <row r="39" spans="1:5" s="161" customFormat="1">
      <c r="A39" s="140">
        <v>36</v>
      </c>
      <c r="B39" s="158"/>
      <c r="C39" s="158"/>
      <c r="D39" s="195"/>
      <c r="E39" s="157"/>
    </row>
    <row r="40" spans="1:5" s="161" customFormat="1">
      <c r="A40" s="140">
        <v>37</v>
      </c>
      <c r="B40" s="158"/>
      <c r="C40" s="158"/>
      <c r="D40" s="195"/>
      <c r="E40" s="157"/>
    </row>
    <row r="41" spans="1:5" s="161" customFormat="1">
      <c r="A41" s="140">
        <v>38</v>
      </c>
      <c r="B41" s="158"/>
      <c r="C41" s="158"/>
      <c r="D41" s="195"/>
      <c r="E41" s="157"/>
    </row>
    <row r="42" spans="1:5" s="161" customFormat="1">
      <c r="A42" s="140">
        <v>39</v>
      </c>
      <c r="B42" s="158"/>
      <c r="C42" s="158"/>
      <c r="D42" s="195"/>
      <c r="E42" s="157"/>
    </row>
    <row r="43" spans="1:5" s="161" customFormat="1">
      <c r="A43" s="140">
        <v>40</v>
      </c>
      <c r="B43" s="158"/>
      <c r="C43" s="158"/>
      <c r="D43" s="195"/>
      <c r="E43" s="157"/>
    </row>
    <row r="44" spans="1:5" s="161" customFormat="1">
      <c r="A44" s="140">
        <v>41</v>
      </c>
      <c r="B44" s="158"/>
      <c r="C44" s="158"/>
      <c r="D44" s="195"/>
      <c r="E44" s="157"/>
    </row>
    <row r="45" spans="1:5" s="161" customFormat="1">
      <c r="A45" s="140">
        <v>42</v>
      </c>
      <c r="B45" s="158"/>
      <c r="C45" s="158"/>
      <c r="D45" s="195"/>
      <c r="E45" s="157"/>
    </row>
    <row r="46" spans="1:5" s="161" customFormat="1">
      <c r="A46" s="140">
        <v>43</v>
      </c>
      <c r="B46" s="158"/>
      <c r="C46" s="158"/>
      <c r="D46" s="195"/>
      <c r="E46" s="157"/>
    </row>
    <row r="47" spans="1:5" s="161" customFormat="1">
      <c r="A47" s="140">
        <v>44</v>
      </c>
      <c r="B47" s="158"/>
      <c r="C47" s="158"/>
      <c r="D47" s="195"/>
      <c r="E47" s="157"/>
    </row>
    <row r="48" spans="1:5" s="161" customFormat="1">
      <c r="A48" s="140">
        <v>45</v>
      </c>
      <c r="B48" s="158"/>
      <c r="C48" s="158"/>
      <c r="D48" s="195"/>
      <c r="E48" s="157"/>
    </row>
    <row r="49" spans="1:5" s="161" customFormat="1">
      <c r="A49" s="140">
        <v>46</v>
      </c>
      <c r="B49" s="158"/>
      <c r="C49" s="158"/>
      <c r="D49" s="195"/>
      <c r="E49" s="157"/>
    </row>
    <row r="50" spans="1:5" s="161" customFormat="1">
      <c r="A50" s="140">
        <v>47</v>
      </c>
      <c r="B50" s="158"/>
      <c r="C50" s="158"/>
      <c r="D50" s="195"/>
      <c r="E50" s="157"/>
    </row>
    <row r="51" spans="1:5" s="161" customFormat="1">
      <c r="A51" s="140">
        <v>48</v>
      </c>
      <c r="B51" s="158"/>
      <c r="C51" s="158"/>
      <c r="D51" s="195"/>
      <c r="E51" s="157"/>
    </row>
    <row r="52" spans="1:5" s="161" customFormat="1">
      <c r="A52" s="140">
        <v>49</v>
      </c>
      <c r="B52" s="158"/>
      <c r="C52" s="158"/>
      <c r="D52" s="195"/>
      <c r="E52" s="157"/>
    </row>
    <row r="53" spans="1:5" s="161" customFormat="1">
      <c r="A53" s="140">
        <v>50</v>
      </c>
      <c r="B53" s="158"/>
      <c r="C53" s="158"/>
      <c r="D53" s="195"/>
      <c r="E53" s="157"/>
    </row>
    <row r="54" spans="1:5" s="161" customFormat="1">
      <c r="A54" s="140">
        <v>51</v>
      </c>
      <c r="B54" s="156"/>
      <c r="C54" s="158"/>
      <c r="D54" s="195"/>
      <c r="E54" s="157"/>
    </row>
    <row r="55" spans="1:5" s="161" customFormat="1">
      <c r="A55" s="140">
        <v>52</v>
      </c>
      <c r="B55" s="156"/>
      <c r="C55" s="158"/>
      <c r="D55" s="195"/>
      <c r="E55" s="157"/>
    </row>
    <row r="56" spans="1:5" s="161" customFormat="1">
      <c r="A56" s="140">
        <v>53</v>
      </c>
      <c r="B56" s="156"/>
      <c r="C56" s="158"/>
      <c r="D56" s="195"/>
      <c r="E56" s="157"/>
    </row>
    <row r="57" spans="1:5" s="161" customFormat="1">
      <c r="A57" s="140">
        <v>54</v>
      </c>
      <c r="B57" s="158"/>
      <c r="C57" s="158"/>
      <c r="D57" s="195"/>
      <c r="E57" s="157"/>
    </row>
    <row r="58" spans="1:5" s="161" customFormat="1">
      <c r="A58" s="140">
        <v>55</v>
      </c>
      <c r="B58" s="158"/>
      <c r="C58" s="158"/>
      <c r="D58" s="195"/>
      <c r="E58" s="157"/>
    </row>
    <row r="59" spans="1:5" s="161" customFormat="1">
      <c r="A59" s="140">
        <v>56</v>
      </c>
      <c r="B59" s="158"/>
      <c r="C59" s="158"/>
      <c r="D59" s="195"/>
      <c r="E59" s="157"/>
    </row>
    <row r="60" spans="1:5" s="161" customFormat="1">
      <c r="A60" s="140">
        <v>57</v>
      </c>
      <c r="B60" s="158"/>
      <c r="C60" s="158"/>
      <c r="D60" s="195"/>
      <c r="E60" s="157"/>
    </row>
    <row r="61" spans="1:5" s="161" customFormat="1">
      <c r="A61" s="140">
        <v>58</v>
      </c>
      <c r="B61" s="158"/>
      <c r="C61" s="158"/>
      <c r="D61" s="195"/>
      <c r="E61" s="157"/>
    </row>
    <row r="62" spans="1:5" s="161" customFormat="1">
      <c r="A62" s="140">
        <v>59</v>
      </c>
      <c r="B62" s="158"/>
      <c r="C62" s="158"/>
      <c r="D62" s="195"/>
      <c r="E62" s="157"/>
    </row>
    <row r="63" spans="1:5" s="161" customFormat="1">
      <c r="A63" s="140">
        <v>60</v>
      </c>
      <c r="B63" s="158"/>
      <c r="C63" s="158"/>
      <c r="D63" s="195"/>
      <c r="E63" s="157"/>
    </row>
    <row r="64" spans="1:5" s="161" customFormat="1">
      <c r="A64" s="140">
        <v>61</v>
      </c>
      <c r="B64" s="158"/>
      <c r="C64" s="158"/>
      <c r="D64" s="195"/>
      <c r="E64" s="157"/>
    </row>
    <row r="65" spans="1:5" s="161" customFormat="1">
      <c r="A65" s="140">
        <v>62</v>
      </c>
      <c r="B65" s="158"/>
      <c r="C65" s="158"/>
      <c r="D65" s="195"/>
      <c r="E65" s="157"/>
    </row>
    <row r="66" spans="1:5" s="161" customFormat="1">
      <c r="A66" s="140">
        <v>63</v>
      </c>
      <c r="B66" s="158"/>
      <c r="C66" s="158"/>
      <c r="D66" s="195"/>
      <c r="E66" s="157"/>
    </row>
    <row r="67" spans="1:5" s="161" customFormat="1">
      <c r="A67" s="140">
        <v>64</v>
      </c>
      <c r="B67" s="158"/>
      <c r="C67" s="158"/>
      <c r="D67" s="195"/>
      <c r="E67" s="157"/>
    </row>
    <row r="68" spans="1:5" s="161" customFormat="1">
      <c r="A68" s="140">
        <v>65</v>
      </c>
      <c r="B68" s="158"/>
      <c r="C68" s="158"/>
      <c r="D68" s="195"/>
      <c r="E68" s="157"/>
    </row>
    <row r="69" spans="1:5" s="161" customFormat="1">
      <c r="A69" s="140">
        <v>66</v>
      </c>
      <c r="B69" s="158"/>
      <c r="C69" s="156"/>
      <c r="D69" s="195"/>
      <c r="E69" s="157"/>
    </row>
    <row r="70" spans="1:5" s="161" customFormat="1">
      <c r="A70" s="140">
        <v>67</v>
      </c>
      <c r="B70" s="158"/>
      <c r="C70" s="158"/>
      <c r="D70" s="195"/>
      <c r="E70" s="157"/>
    </row>
    <row r="71" spans="1:5" s="161" customFormat="1">
      <c r="A71" s="140">
        <v>68</v>
      </c>
      <c r="B71" s="158"/>
      <c r="C71" s="158"/>
      <c r="D71" s="195"/>
      <c r="E71" s="157"/>
    </row>
    <row r="72" spans="1:5" s="161" customFormat="1">
      <c r="A72" s="140">
        <v>69</v>
      </c>
      <c r="B72" s="158"/>
      <c r="C72" s="158"/>
      <c r="D72" s="195"/>
      <c r="E72" s="157"/>
    </row>
    <row r="73" spans="1:5" s="161" customFormat="1">
      <c r="A73" s="140">
        <v>70</v>
      </c>
      <c r="B73" s="158"/>
      <c r="C73" s="158"/>
      <c r="D73" s="195"/>
      <c r="E73" s="157"/>
    </row>
    <row r="74" spans="1:5" s="161" customFormat="1">
      <c r="A74" s="140">
        <v>71</v>
      </c>
      <c r="B74" s="158"/>
      <c r="C74" s="158"/>
      <c r="D74" s="195"/>
      <c r="E74" s="157"/>
    </row>
    <row r="75" spans="1:5" s="161" customFormat="1">
      <c r="A75" s="140">
        <v>72</v>
      </c>
      <c r="B75" s="158"/>
      <c r="C75" s="158"/>
      <c r="D75" s="195"/>
      <c r="E75" s="157"/>
    </row>
    <row r="76" spans="1:5" s="161" customFormat="1">
      <c r="A76" s="140">
        <v>73</v>
      </c>
      <c r="B76" s="158"/>
      <c r="C76" s="158"/>
      <c r="D76" s="195"/>
      <c r="E76" s="157"/>
    </row>
    <row r="77" spans="1:5" s="161" customFormat="1">
      <c r="A77" s="140">
        <v>74</v>
      </c>
      <c r="B77" s="158"/>
      <c r="C77" s="158"/>
      <c r="D77" s="195"/>
      <c r="E77" s="157"/>
    </row>
    <row r="78" spans="1:5" s="161" customFormat="1">
      <c r="A78" s="140">
        <v>75</v>
      </c>
      <c r="B78" s="158"/>
      <c r="C78" s="158"/>
      <c r="D78" s="195"/>
      <c r="E78" s="157"/>
    </row>
    <row r="79" spans="1:5" s="161" customFormat="1">
      <c r="A79" s="140">
        <v>76</v>
      </c>
      <c r="B79" s="158"/>
      <c r="C79" s="158"/>
      <c r="D79" s="195"/>
      <c r="E79" s="157"/>
    </row>
    <row r="80" spans="1:5" s="161" customFormat="1">
      <c r="A80" s="140">
        <v>77</v>
      </c>
      <c r="B80" s="158"/>
      <c r="C80" s="158"/>
      <c r="D80" s="195"/>
      <c r="E80" s="157"/>
    </row>
    <row r="81" spans="1:5" s="161" customFormat="1">
      <c r="A81" s="140">
        <v>78</v>
      </c>
      <c r="B81" s="158"/>
      <c r="C81" s="158"/>
      <c r="D81" s="195"/>
      <c r="E81" s="157"/>
    </row>
    <row r="82" spans="1:5" s="161" customFormat="1">
      <c r="A82" s="140">
        <v>79</v>
      </c>
      <c r="B82" s="158"/>
      <c r="C82" s="158"/>
      <c r="D82" s="195"/>
      <c r="E82" s="157"/>
    </row>
    <row r="83" spans="1:5" s="161" customFormat="1">
      <c r="A83" s="140">
        <v>80</v>
      </c>
      <c r="B83" s="158"/>
      <c r="C83" s="158"/>
      <c r="D83" s="195"/>
      <c r="E83" s="157"/>
    </row>
    <row r="84" spans="1:5" s="161" customFormat="1">
      <c r="A84" s="140">
        <v>81</v>
      </c>
      <c r="B84" s="158"/>
      <c r="C84" s="158"/>
      <c r="D84" s="195"/>
      <c r="E84" s="157"/>
    </row>
    <row r="85" spans="1:5" s="161" customFormat="1">
      <c r="A85" s="140">
        <v>82</v>
      </c>
      <c r="B85" s="158"/>
      <c r="C85" s="158"/>
      <c r="D85" s="195"/>
      <c r="E85" s="157"/>
    </row>
    <row r="86" spans="1:5" s="161" customFormat="1">
      <c r="A86" s="140">
        <v>83</v>
      </c>
      <c r="B86" s="158"/>
      <c r="C86" s="158"/>
      <c r="D86" s="195"/>
      <c r="E86" s="157"/>
    </row>
    <row r="87" spans="1:5" s="161" customFormat="1">
      <c r="A87" s="140">
        <v>84</v>
      </c>
      <c r="B87" s="158"/>
      <c r="C87" s="158"/>
      <c r="D87" s="195"/>
      <c r="E87" s="157"/>
    </row>
    <row r="88" spans="1:5" s="161" customFormat="1">
      <c r="A88" s="140">
        <v>85</v>
      </c>
      <c r="B88" s="156"/>
      <c r="C88" s="158"/>
      <c r="D88" s="195"/>
      <c r="E88" s="157"/>
    </row>
    <row r="89" spans="1:5" s="161" customFormat="1">
      <c r="A89" s="140">
        <v>86</v>
      </c>
      <c r="B89" s="158"/>
      <c r="C89" s="158"/>
      <c r="D89" s="195"/>
      <c r="E89" s="157"/>
    </row>
    <row r="90" spans="1:5" s="161" customFormat="1">
      <c r="A90" s="140">
        <v>87</v>
      </c>
      <c r="B90" s="156"/>
      <c r="C90" s="158"/>
      <c r="D90" s="195"/>
      <c r="E90" s="157"/>
    </row>
    <row r="91" spans="1:5" s="161" customFormat="1">
      <c r="A91" s="140">
        <v>88</v>
      </c>
      <c r="B91" s="156"/>
      <c r="C91" s="158"/>
      <c r="D91" s="195"/>
      <c r="E91" s="157"/>
    </row>
    <row r="92" spans="1:5" s="161" customFormat="1">
      <c r="A92" s="140">
        <v>89</v>
      </c>
      <c r="B92" s="158"/>
      <c r="C92" s="158"/>
      <c r="D92" s="195"/>
      <c r="E92" s="157"/>
    </row>
    <row r="93" spans="1:5" s="161" customFormat="1">
      <c r="A93" s="140">
        <v>90</v>
      </c>
      <c r="B93" s="158"/>
      <c r="C93" s="158"/>
      <c r="D93" s="195"/>
      <c r="E93" s="157"/>
    </row>
    <row r="94" spans="1:5" s="161" customFormat="1">
      <c r="A94" s="140">
        <v>91</v>
      </c>
      <c r="B94" s="158"/>
      <c r="C94" s="158"/>
      <c r="D94" s="195"/>
      <c r="E94" s="157"/>
    </row>
    <row r="95" spans="1:5" s="161" customFormat="1">
      <c r="A95" s="140">
        <v>92</v>
      </c>
      <c r="B95" s="158"/>
      <c r="C95" s="158"/>
      <c r="D95" s="195"/>
      <c r="E95" s="157"/>
    </row>
    <row r="96" spans="1:5" s="161" customFormat="1">
      <c r="A96" s="140">
        <v>93</v>
      </c>
      <c r="B96" s="158"/>
      <c r="C96" s="158"/>
      <c r="D96" s="195"/>
      <c r="E96" s="157"/>
    </row>
    <row r="97" spans="1:5" s="161" customFormat="1">
      <c r="A97" s="140">
        <v>94</v>
      </c>
      <c r="B97" s="158"/>
      <c r="C97" s="158"/>
      <c r="D97" s="195"/>
      <c r="E97" s="157"/>
    </row>
    <row r="98" spans="1:5" s="161" customFormat="1">
      <c r="A98" s="140">
        <v>95</v>
      </c>
      <c r="B98" s="158"/>
      <c r="C98" s="158"/>
      <c r="D98" s="195"/>
      <c r="E98" s="157"/>
    </row>
    <row r="99" spans="1:5" s="161" customFormat="1">
      <c r="A99" s="140">
        <v>96</v>
      </c>
      <c r="B99" s="158"/>
      <c r="C99" s="158"/>
      <c r="D99" s="195"/>
      <c r="E99" s="157"/>
    </row>
    <row r="100" spans="1:5" s="161" customFormat="1">
      <c r="A100" s="140">
        <v>97</v>
      </c>
      <c r="B100" s="158"/>
      <c r="C100" s="158"/>
      <c r="D100" s="195"/>
      <c r="E100" s="157"/>
    </row>
    <row r="101" spans="1:5" s="161" customFormat="1">
      <c r="A101" s="140">
        <v>98</v>
      </c>
      <c r="B101" s="172"/>
      <c r="C101" s="172"/>
      <c r="D101" s="195"/>
      <c r="E101" s="157"/>
    </row>
    <row r="102" spans="1:5" s="161" customFormat="1">
      <c r="A102" s="140">
        <v>99</v>
      </c>
      <c r="B102" s="172"/>
      <c r="C102" s="172"/>
      <c r="D102" s="195"/>
      <c r="E102" s="157"/>
    </row>
    <row r="103" spans="1:5" s="161" customFormat="1">
      <c r="A103" s="140">
        <v>100</v>
      </c>
      <c r="B103" s="156"/>
      <c r="C103" s="156"/>
      <c r="D103" s="195"/>
      <c r="E103" s="157"/>
    </row>
    <row r="104" spans="1:5" s="161" customFormat="1">
      <c r="A104" s="140">
        <v>101</v>
      </c>
      <c r="B104" s="156"/>
      <c r="C104" s="156"/>
      <c r="D104" s="195"/>
      <c r="E104" s="157"/>
    </row>
    <row r="105" spans="1:5" s="161" customFormat="1">
      <c r="A105" s="140">
        <v>102</v>
      </c>
      <c r="B105" s="156"/>
      <c r="C105" s="156"/>
      <c r="D105" s="195"/>
      <c r="E105" s="157"/>
    </row>
    <row r="106" spans="1:5" s="161" customFormat="1">
      <c r="A106" s="140">
        <v>103</v>
      </c>
      <c r="B106" s="156"/>
      <c r="C106" s="156"/>
      <c r="D106" s="195"/>
      <c r="E106" s="157"/>
    </row>
    <row r="107" spans="1:5" s="161" customFormat="1">
      <c r="A107" s="140">
        <v>104</v>
      </c>
      <c r="B107" s="156"/>
      <c r="C107" s="156"/>
      <c r="D107" s="195"/>
      <c r="E107" s="157"/>
    </row>
    <row r="108" spans="1:5" s="161" customFormat="1">
      <c r="A108" s="140">
        <v>105</v>
      </c>
      <c r="B108" s="156"/>
      <c r="C108" s="156"/>
      <c r="D108" s="195"/>
      <c r="E108" s="157"/>
    </row>
    <row r="109" spans="1:5" s="161" customFormat="1">
      <c r="A109" s="140">
        <v>106</v>
      </c>
      <c r="B109" s="156"/>
      <c r="C109" s="156"/>
      <c r="D109" s="195"/>
      <c r="E109" s="157"/>
    </row>
    <row r="110" spans="1:5" s="161" customFormat="1">
      <c r="A110" s="140">
        <v>107</v>
      </c>
      <c r="B110" s="156"/>
      <c r="C110" s="156"/>
      <c r="D110" s="195"/>
      <c r="E110" s="157"/>
    </row>
    <row r="111" spans="1:5" s="161" customFormat="1">
      <c r="A111" s="140">
        <v>108</v>
      </c>
      <c r="B111" s="156"/>
      <c r="C111" s="156"/>
      <c r="D111" s="195"/>
      <c r="E111" s="157"/>
    </row>
    <row r="112" spans="1:5" s="161" customFormat="1">
      <c r="A112" s="140">
        <v>109</v>
      </c>
      <c r="B112" s="249"/>
      <c r="C112" s="249"/>
      <c r="D112" s="195"/>
      <c r="E112" s="157"/>
    </row>
    <row r="113" spans="1:12" s="161" customFormat="1">
      <c r="A113" s="140">
        <v>110</v>
      </c>
      <c r="B113" s="249"/>
      <c r="C113" s="249"/>
      <c r="D113" s="195"/>
      <c r="E113" s="157"/>
    </row>
    <row r="114" spans="1:12" s="161" customFormat="1">
      <c r="A114" s="140">
        <v>111</v>
      </c>
      <c r="B114" s="249"/>
      <c r="C114" s="249"/>
      <c r="D114" s="195"/>
      <c r="E114" s="157"/>
    </row>
    <row r="115" spans="1:12" s="161" customFormat="1">
      <c r="A115" s="140">
        <v>112</v>
      </c>
      <c r="B115" s="249"/>
      <c r="C115" s="156"/>
      <c r="D115" s="195"/>
      <c r="E115" s="157"/>
    </row>
    <row r="116" spans="1:12" s="161" customFormat="1">
      <c r="A116" s="140">
        <v>113</v>
      </c>
      <c r="B116" s="249"/>
      <c r="C116" s="249"/>
      <c r="D116" s="195"/>
      <c r="E116" s="157"/>
    </row>
    <row r="117" spans="1:12" s="161" customFormat="1">
      <c r="A117" s="140">
        <v>114</v>
      </c>
      <c r="B117" s="249"/>
      <c r="C117" s="249"/>
      <c r="D117" s="195"/>
      <c r="E117" s="157"/>
    </row>
    <row r="118" spans="1:12" s="161" customFormat="1">
      <c r="A118" s="140">
        <v>115</v>
      </c>
      <c r="B118" s="249"/>
      <c r="C118" s="249"/>
      <c r="D118" s="195"/>
      <c r="E118" s="157"/>
    </row>
    <row r="119" spans="1:12" s="161" customFormat="1">
      <c r="A119" s="140">
        <v>116</v>
      </c>
      <c r="B119" s="249"/>
      <c r="C119" s="249"/>
      <c r="D119" s="195"/>
      <c r="E119" s="157"/>
      <c r="G119" s="162"/>
      <c r="H119" s="163"/>
      <c r="I119" s="163"/>
      <c r="J119" s="163"/>
      <c r="K119" s="163"/>
      <c r="L119" s="163"/>
    </row>
    <row r="120" spans="1:12" s="161" customFormat="1">
      <c r="A120" s="140">
        <v>117</v>
      </c>
      <c r="B120" s="249"/>
      <c r="C120" s="249"/>
      <c r="D120" s="195"/>
      <c r="E120" s="157"/>
      <c r="G120" s="164"/>
      <c r="H120" s="164"/>
      <c r="I120" s="163"/>
      <c r="J120" s="163"/>
      <c r="K120" s="163"/>
      <c r="L120" s="163"/>
    </row>
    <row r="121" spans="1:12" s="161" customFormat="1">
      <c r="A121" s="140">
        <v>118</v>
      </c>
      <c r="B121" s="249"/>
      <c r="C121" s="249"/>
      <c r="D121" s="195"/>
      <c r="E121" s="157"/>
      <c r="G121" s="162"/>
      <c r="H121" s="162"/>
      <c r="I121" s="163"/>
      <c r="J121" s="163"/>
      <c r="K121" s="163"/>
      <c r="L121" s="163"/>
    </row>
    <row r="122" spans="1:12" s="161" customFormat="1">
      <c r="A122" s="140">
        <v>119</v>
      </c>
      <c r="B122" s="156"/>
      <c r="C122" s="249"/>
      <c r="D122" s="195"/>
      <c r="E122" s="157"/>
      <c r="G122" s="162"/>
      <c r="H122" s="162"/>
      <c r="I122" s="163"/>
      <c r="J122" s="163"/>
      <c r="K122" s="163"/>
      <c r="L122" s="163"/>
    </row>
    <row r="123" spans="1:12" s="161" customFormat="1">
      <c r="A123" s="140">
        <v>120</v>
      </c>
      <c r="B123" s="249"/>
      <c r="C123" s="249"/>
      <c r="D123" s="195"/>
      <c r="E123" s="157"/>
    </row>
    <row r="124" spans="1:12" s="161" customFormat="1">
      <c r="A124" s="140">
        <v>121</v>
      </c>
      <c r="B124" s="249"/>
      <c r="C124" s="249"/>
      <c r="D124" s="195"/>
      <c r="E124" s="157"/>
    </row>
    <row r="125" spans="1:12" s="161" customFormat="1">
      <c r="A125" s="140">
        <v>122</v>
      </c>
      <c r="B125" s="249"/>
      <c r="C125" s="249"/>
      <c r="D125" s="195"/>
      <c r="E125" s="157"/>
    </row>
    <row r="126" spans="1:12" s="161" customFormat="1">
      <c r="A126" s="140">
        <v>123</v>
      </c>
      <c r="B126" s="249"/>
      <c r="C126" s="249"/>
      <c r="D126" s="195"/>
      <c r="E126" s="157"/>
    </row>
    <row r="127" spans="1:12" s="161" customFormat="1">
      <c r="A127" s="140">
        <v>124</v>
      </c>
      <c r="B127" s="249"/>
      <c r="C127" s="249"/>
      <c r="D127" s="195"/>
      <c r="E127" s="157"/>
    </row>
    <row r="128" spans="1:12" s="161" customFormat="1">
      <c r="A128" s="140">
        <v>125</v>
      </c>
      <c r="B128" s="249"/>
      <c r="C128" s="249"/>
      <c r="D128" s="195"/>
      <c r="E128" s="157"/>
    </row>
    <row r="129" spans="1:5" s="161" customFormat="1">
      <c r="A129" s="140">
        <v>126</v>
      </c>
      <c r="B129" s="249"/>
      <c r="C129" s="249"/>
      <c r="D129" s="195"/>
      <c r="E129" s="157"/>
    </row>
    <row r="130" spans="1:5" s="161" customFormat="1">
      <c r="A130" s="140">
        <v>127</v>
      </c>
      <c r="B130" s="249"/>
      <c r="C130" s="249"/>
      <c r="D130" s="195"/>
      <c r="E130" s="157"/>
    </row>
    <row r="131" spans="1:5" s="161" customFormat="1">
      <c r="A131" s="140">
        <v>128</v>
      </c>
      <c r="B131" s="249"/>
      <c r="C131" s="249"/>
      <c r="D131" s="195"/>
      <c r="E131" s="157"/>
    </row>
    <row r="132" spans="1:5" s="161" customFormat="1">
      <c r="A132" s="140">
        <v>129</v>
      </c>
      <c r="B132" s="249"/>
      <c r="C132" s="249"/>
      <c r="D132" s="195"/>
      <c r="E132" s="157"/>
    </row>
    <row r="133" spans="1:5" s="161" customFormat="1">
      <c r="A133" s="140">
        <v>130</v>
      </c>
      <c r="B133" s="249"/>
      <c r="C133" s="249"/>
      <c r="D133" s="195"/>
      <c r="E133" s="157"/>
    </row>
    <row r="134" spans="1:5" s="161" customFormat="1">
      <c r="A134" s="140">
        <v>131</v>
      </c>
      <c r="B134" s="249"/>
      <c r="C134" s="249"/>
      <c r="D134" s="195"/>
      <c r="E134" s="157"/>
    </row>
    <row r="135" spans="1:5" s="161" customFormat="1">
      <c r="A135" s="140">
        <v>132</v>
      </c>
      <c r="B135" s="249"/>
      <c r="C135" s="249"/>
      <c r="D135" s="195"/>
      <c r="E135" s="157"/>
    </row>
    <row r="136" spans="1:5" s="161" customFormat="1">
      <c r="A136" s="140">
        <v>133</v>
      </c>
      <c r="B136" s="249"/>
      <c r="C136" s="249"/>
      <c r="D136" s="195"/>
      <c r="E136" s="157"/>
    </row>
    <row r="137" spans="1:5" s="161" customFormat="1">
      <c r="A137" s="140">
        <v>134</v>
      </c>
      <c r="B137" s="249"/>
      <c r="C137" s="249"/>
      <c r="D137" s="195"/>
      <c r="E137" s="157"/>
    </row>
    <row r="138" spans="1:5" s="161" customFormat="1">
      <c r="A138" s="140">
        <v>135</v>
      </c>
      <c r="B138" s="249"/>
      <c r="C138" s="249"/>
      <c r="D138" s="195"/>
      <c r="E138" s="157"/>
    </row>
    <row r="139" spans="1:5" s="161" customFormat="1">
      <c r="A139" s="140">
        <v>136</v>
      </c>
      <c r="B139" s="249"/>
      <c r="C139" s="249"/>
      <c r="D139" s="195"/>
      <c r="E139" s="157"/>
    </row>
    <row r="140" spans="1:5" s="161" customFormat="1">
      <c r="A140" s="140">
        <v>137</v>
      </c>
      <c r="B140" s="249"/>
      <c r="C140" s="249"/>
      <c r="D140" s="195"/>
      <c r="E140" s="157"/>
    </row>
    <row r="141" spans="1:5" s="161" customFormat="1">
      <c r="A141" s="140">
        <v>138</v>
      </c>
      <c r="B141" s="249"/>
      <c r="C141" s="249"/>
      <c r="D141" s="195"/>
      <c r="E141" s="157"/>
    </row>
    <row r="142" spans="1:5" s="161" customFormat="1">
      <c r="A142" s="140">
        <v>139</v>
      </c>
      <c r="B142" s="249"/>
      <c r="C142" s="249"/>
      <c r="D142" s="195"/>
      <c r="E142" s="157"/>
    </row>
    <row r="143" spans="1:5" s="161" customFormat="1">
      <c r="A143" s="140">
        <v>140</v>
      </c>
      <c r="B143" s="249"/>
      <c r="C143" s="249"/>
      <c r="D143" s="195"/>
      <c r="E143" s="157"/>
    </row>
    <row r="144" spans="1:5" s="161" customFormat="1">
      <c r="A144" s="140">
        <v>141</v>
      </c>
      <c r="B144" s="249"/>
      <c r="C144" s="249"/>
      <c r="D144" s="195"/>
      <c r="E144" s="157"/>
    </row>
    <row r="145" spans="1:5" s="161" customFormat="1">
      <c r="A145" s="140">
        <v>142</v>
      </c>
      <c r="B145" s="249"/>
      <c r="C145" s="249"/>
      <c r="D145" s="195"/>
      <c r="E145" s="157"/>
    </row>
    <row r="146" spans="1:5" s="161" customFormat="1">
      <c r="A146" s="140">
        <v>143</v>
      </c>
      <c r="B146" s="249"/>
      <c r="C146" s="249"/>
      <c r="D146" s="195"/>
      <c r="E146" s="157"/>
    </row>
    <row r="147" spans="1:5" s="161" customFormat="1">
      <c r="A147" s="140">
        <v>144</v>
      </c>
      <c r="B147" s="249"/>
      <c r="C147" s="249"/>
      <c r="D147" s="195"/>
      <c r="E147" s="157"/>
    </row>
    <row r="148" spans="1:5" s="161" customFormat="1">
      <c r="A148" s="140">
        <v>145</v>
      </c>
      <c r="B148" s="249"/>
      <c r="C148" s="249"/>
      <c r="D148" s="195"/>
      <c r="E148" s="157"/>
    </row>
    <row r="149" spans="1:5" s="161" customFormat="1">
      <c r="A149" s="140">
        <v>146</v>
      </c>
      <c r="B149" s="249"/>
      <c r="C149" s="249"/>
      <c r="D149" s="195"/>
      <c r="E149" s="157"/>
    </row>
    <row r="150" spans="1:5" s="161" customFormat="1">
      <c r="A150" s="140">
        <v>147</v>
      </c>
      <c r="B150" s="249"/>
      <c r="C150" s="249"/>
      <c r="D150" s="195"/>
      <c r="E150" s="157"/>
    </row>
    <row r="151" spans="1:5" s="161" customFormat="1">
      <c r="A151" s="140">
        <v>148</v>
      </c>
      <c r="B151" s="249"/>
      <c r="C151" s="249"/>
      <c r="D151" s="195"/>
      <c r="E151" s="157"/>
    </row>
    <row r="152" spans="1:5" s="161" customFormat="1">
      <c r="A152" s="140">
        <v>149</v>
      </c>
      <c r="B152" s="249"/>
      <c r="C152" s="249"/>
      <c r="D152" s="195"/>
      <c r="E152" s="157"/>
    </row>
    <row r="153" spans="1:5" s="161" customFormat="1">
      <c r="A153" s="140">
        <v>150</v>
      </c>
      <c r="B153" s="156"/>
      <c r="C153" s="249"/>
      <c r="D153" s="195"/>
      <c r="E153" s="157"/>
    </row>
    <row r="154" spans="1:5" ht="17.100000000000001" customHeight="1">
      <c r="B154" s="328" t="s">
        <v>206</v>
      </c>
      <c r="C154" s="329"/>
      <c r="D154" s="174">
        <f>SUM(D4:D153)</f>
        <v>0</v>
      </c>
      <c r="E154" s="173"/>
    </row>
    <row r="155" spans="1:5" s="185" customFormat="1" ht="8.25"/>
    <row r="156" spans="1:5" ht="17.100000000000001" customHeight="1">
      <c r="B156" s="160" t="s">
        <v>97</v>
      </c>
      <c r="C156" s="165"/>
    </row>
    <row r="157" spans="1:5" s="185" customFormat="1" ht="8.25"/>
    <row r="158" spans="1:5">
      <c r="C158" s="159" t="s">
        <v>200</v>
      </c>
    </row>
    <row r="159" spans="1:5" ht="35.1" customHeight="1">
      <c r="C159" s="171"/>
    </row>
    <row r="160" spans="1:5" s="185" customFormat="1" ht="8.25"/>
  </sheetData>
  <sheetProtection algorithmName="SHA-512" hashValue="XfXIM52mhU4z3UMCAhSxfGQtc4+aOFmMm0pOOon8qLnVaXlEoPnnOOO18aP73ApxzDOZSjjIc/kRDEtIIbz3tQ==" saltValue="lp+YwDvjo2bZC5VZ8tRLEg==" spinCount="100000" sheet="1" formatCells="0" formatRows="0" insertRows="0" deleteRows="0"/>
  <mergeCells count="1">
    <mergeCell ref="B154:C154"/>
  </mergeCells>
  <printOptions horizontalCentered="1"/>
  <pageMargins left="0.59055118110236227" right="0.39370078740157483" top="0.78740157480314965" bottom="0.78740157480314965" header="0.39370078740157483" footer="0.39370078740157483"/>
  <pageSetup paperSize="9" scale="90" orientation="portrait" errors="blank" horizontalDpi="4294967295" verticalDpi="4294967295" r:id="rId1"/>
  <headerFooter>
    <oddFooter>&amp;LОбразац СЕМ 02/2&amp;RВер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L74"/>
  <sheetViews>
    <sheetView zoomScale="140" zoomScaleNormal="140" workbookViewId="0">
      <selection activeCell="D68" sqref="D68"/>
    </sheetView>
  </sheetViews>
  <sheetFormatPr defaultColWidth="8" defaultRowHeight="15"/>
  <cols>
    <col min="1" max="1" width="1" style="1" customWidth="1"/>
    <col min="2" max="2" width="4" style="1" customWidth="1"/>
    <col min="3" max="3" width="11.7109375" style="1" customWidth="1"/>
    <col min="4" max="4" width="35.7109375" style="1" customWidth="1"/>
    <col min="5" max="5" width="10.7109375" style="1" customWidth="1"/>
    <col min="6" max="6" width="12.7109375" style="1" customWidth="1"/>
    <col min="7" max="8" width="10.7109375" style="1" customWidth="1"/>
    <col min="9" max="9" width="12.7109375" style="4" customWidth="1"/>
    <col min="10" max="12" width="12.7109375" style="1" customWidth="1"/>
    <col min="13" max="13" width="1" style="1" customWidth="1"/>
    <col min="14" max="16384" width="8" style="1"/>
  </cols>
  <sheetData>
    <row r="1" spans="2:12" ht="5.0999999999999996" customHeight="1">
      <c r="D1"/>
    </row>
    <row r="2" spans="2:12" ht="16.5" thickBot="1">
      <c r="B2" s="129" t="s">
        <v>127</v>
      </c>
    </row>
    <row r="3" spans="2:12" ht="18.75" customHeight="1">
      <c r="B3" s="333" t="s">
        <v>122</v>
      </c>
      <c r="C3" s="334"/>
      <c r="D3" s="335"/>
      <c r="E3" s="342" t="s">
        <v>27</v>
      </c>
      <c r="F3" s="41"/>
      <c r="G3" s="42"/>
      <c r="H3" s="43" t="s">
        <v>143</v>
      </c>
      <c r="I3" s="194" t="str">
        <f>'О Насловна'!AV6</f>
        <v>2018.</v>
      </c>
      <c r="J3" s="42" t="s">
        <v>144</v>
      </c>
      <c r="K3" s="42"/>
      <c r="L3" s="44"/>
    </row>
    <row r="4" spans="2:12" ht="51.95" customHeight="1">
      <c r="B4" s="336"/>
      <c r="C4" s="337"/>
      <c r="D4" s="338"/>
      <c r="E4" s="343"/>
      <c r="F4" s="45" t="s">
        <v>72</v>
      </c>
      <c r="G4" s="45" t="s">
        <v>73</v>
      </c>
      <c r="H4" s="234" t="s">
        <v>74</v>
      </c>
      <c r="I4" s="45" t="s">
        <v>75</v>
      </c>
      <c r="J4" s="46" t="s">
        <v>2</v>
      </c>
      <c r="K4" s="47" t="s">
        <v>1</v>
      </c>
      <c r="L4" s="48" t="s">
        <v>184</v>
      </c>
    </row>
    <row r="5" spans="2:12" ht="15.75" customHeight="1">
      <c r="B5" s="339"/>
      <c r="C5" s="340"/>
      <c r="D5" s="341"/>
      <c r="E5" s="344"/>
      <c r="F5" s="45" t="s">
        <v>26</v>
      </c>
      <c r="G5" s="45" t="s">
        <v>25</v>
      </c>
      <c r="H5" s="45" t="s">
        <v>24</v>
      </c>
      <c r="I5" s="45" t="s">
        <v>23</v>
      </c>
      <c r="J5" s="46"/>
      <c r="K5" s="47"/>
      <c r="L5" s="48"/>
    </row>
    <row r="6" spans="2:12" ht="15" customHeight="1">
      <c r="B6" s="345" t="s">
        <v>22</v>
      </c>
      <c r="C6" s="346"/>
      <c r="D6" s="49" t="s">
        <v>21</v>
      </c>
      <c r="E6" s="50" t="s">
        <v>11</v>
      </c>
      <c r="F6" s="196"/>
      <c r="G6" s="196"/>
      <c r="H6" s="197"/>
      <c r="I6" s="198">
        <f t="shared" ref="I6:I39" si="0">F6-(G6+H6)</f>
        <v>0</v>
      </c>
      <c r="J6" s="199">
        <f>ROUND(I6*'О Конвертор'!I6,4)</f>
        <v>0</v>
      </c>
      <c r="K6" s="199">
        <f>ROUND(I6*'О Конвертор'!J6,4)</f>
        <v>0</v>
      </c>
      <c r="L6" s="200">
        <f>ROUND(I6*'О Конвертор'!L6/1000,4)</f>
        <v>0</v>
      </c>
    </row>
    <row r="7" spans="2:12" ht="15" customHeight="1">
      <c r="B7" s="347"/>
      <c r="C7" s="348"/>
      <c r="D7" s="49" t="s">
        <v>152</v>
      </c>
      <c r="E7" s="53" t="s">
        <v>11</v>
      </c>
      <c r="F7" s="201"/>
      <c r="G7" s="201"/>
      <c r="H7" s="202"/>
      <c r="I7" s="203">
        <f t="shared" si="0"/>
        <v>0</v>
      </c>
      <c r="J7" s="204">
        <f>ROUND(I7*'О Конвертор'!I7,4)</f>
        <v>0</v>
      </c>
      <c r="K7" s="204">
        <f>ROUND(I7*'О Конвертор'!J7,4)</f>
        <v>0</v>
      </c>
      <c r="L7" s="205">
        <f>ROUND(I7*'О Конвертор'!L7/1000,4)</f>
        <v>0</v>
      </c>
    </row>
    <row r="8" spans="2:12" ht="15" customHeight="1">
      <c r="B8" s="347"/>
      <c r="C8" s="348"/>
      <c r="D8" s="49" t="s">
        <v>153</v>
      </c>
      <c r="E8" s="53" t="s">
        <v>11</v>
      </c>
      <c r="F8" s="201"/>
      <c r="G8" s="201"/>
      <c r="H8" s="202"/>
      <c r="I8" s="203">
        <f t="shared" si="0"/>
        <v>0</v>
      </c>
      <c r="J8" s="204">
        <f>ROUND(I8*'О Конвертор'!I8,4)</f>
        <v>0</v>
      </c>
      <c r="K8" s="204">
        <f>ROUND(I8*'О Конвертор'!J8,4)</f>
        <v>0</v>
      </c>
      <c r="L8" s="205">
        <f>ROUND(I8*'О Конвертор'!L8/1000,4)</f>
        <v>0</v>
      </c>
    </row>
    <row r="9" spans="2:12" ht="15" customHeight="1">
      <c r="B9" s="347"/>
      <c r="C9" s="348"/>
      <c r="D9" s="56" t="s">
        <v>20</v>
      </c>
      <c r="E9" s="53" t="s">
        <v>11</v>
      </c>
      <c r="F9" s="104"/>
      <c r="G9" s="104"/>
      <c r="H9" s="206"/>
      <c r="I9" s="203">
        <f t="shared" si="0"/>
        <v>0</v>
      </c>
      <c r="J9" s="204">
        <f>ROUND(I9*'О Конвертор'!I9,4)</f>
        <v>0</v>
      </c>
      <c r="K9" s="204">
        <f>ROUND(I9*'О Конвертор'!J9,4)</f>
        <v>0</v>
      </c>
      <c r="L9" s="205">
        <f>ROUND(I9*'О Конвертор'!L9/1000,4)</f>
        <v>0</v>
      </c>
    </row>
    <row r="10" spans="2:12" ht="15" customHeight="1">
      <c r="B10" s="347"/>
      <c r="C10" s="348"/>
      <c r="D10" s="56" t="s">
        <v>19</v>
      </c>
      <c r="E10" s="53" t="s">
        <v>11</v>
      </c>
      <c r="F10" s="104"/>
      <c r="G10" s="104"/>
      <c r="H10" s="206"/>
      <c r="I10" s="203">
        <f t="shared" si="0"/>
        <v>0</v>
      </c>
      <c r="J10" s="204">
        <f>ROUND(I10*'О Конвертор'!I10,4)</f>
        <v>0</v>
      </c>
      <c r="K10" s="204">
        <f>ROUND(I10*'О Конвертор'!J10,4)</f>
        <v>0</v>
      </c>
      <c r="L10" s="205">
        <f>ROUND(I10*'О Конвертор'!L10/1000,4)</f>
        <v>0</v>
      </c>
    </row>
    <row r="11" spans="2:12">
      <c r="B11" s="347"/>
      <c r="C11" s="348"/>
      <c r="D11" s="56" t="s">
        <v>18</v>
      </c>
      <c r="E11" s="53" t="s">
        <v>11</v>
      </c>
      <c r="F11" s="104"/>
      <c r="G11" s="104"/>
      <c r="H11" s="206"/>
      <c r="I11" s="203">
        <f t="shared" si="0"/>
        <v>0</v>
      </c>
      <c r="J11" s="204">
        <f>ROUND(I11*'О Конвертор'!I11,4)</f>
        <v>0</v>
      </c>
      <c r="K11" s="204">
        <f>ROUND(I11*'О Конвертор'!J11,4)</f>
        <v>0</v>
      </c>
      <c r="L11" s="205">
        <f>ROUND(I11*'О Конвертор'!L11/1000,4)</f>
        <v>0</v>
      </c>
    </row>
    <row r="12" spans="2:12">
      <c r="B12" s="347"/>
      <c r="C12" s="348"/>
      <c r="D12" s="56" t="s">
        <v>154</v>
      </c>
      <c r="E12" s="53" t="s">
        <v>11</v>
      </c>
      <c r="F12" s="104"/>
      <c r="G12" s="104"/>
      <c r="H12" s="206"/>
      <c r="I12" s="203">
        <f t="shared" si="0"/>
        <v>0</v>
      </c>
      <c r="J12" s="204">
        <f>ROUND(I12*'О Конвертор'!I12,4)</f>
        <v>0</v>
      </c>
      <c r="K12" s="204">
        <f>ROUND(I12*'О Конвертор'!J12,4)</f>
        <v>0</v>
      </c>
      <c r="L12" s="205">
        <f>ROUND(I12*'О Конвертор'!L12/1000,4)</f>
        <v>0</v>
      </c>
    </row>
    <row r="13" spans="2:12" ht="18">
      <c r="B13" s="347"/>
      <c r="C13" s="348"/>
      <c r="D13" s="56" t="s">
        <v>17</v>
      </c>
      <c r="E13" s="53" t="s">
        <v>185</v>
      </c>
      <c r="F13" s="104"/>
      <c r="G13" s="104"/>
      <c r="H13" s="206"/>
      <c r="I13" s="203">
        <f t="shared" si="0"/>
        <v>0</v>
      </c>
      <c r="J13" s="204">
        <f>ROUND(I13*'О Конвертор'!I13,4)</f>
        <v>0</v>
      </c>
      <c r="K13" s="204">
        <f>ROUND(I13*'О Конвертор'!J13,4)</f>
        <v>0</v>
      </c>
      <c r="L13" s="205">
        <f>ROUND(I13*'О Конвертор'!L13/1000,4)</f>
        <v>0</v>
      </c>
    </row>
    <row r="14" spans="2:12" ht="18">
      <c r="B14" s="347"/>
      <c r="C14" s="348"/>
      <c r="D14" s="166" t="s">
        <v>202</v>
      </c>
      <c r="E14" s="53" t="s">
        <v>185</v>
      </c>
      <c r="F14" s="104"/>
      <c r="G14" s="104"/>
      <c r="H14" s="206"/>
      <c r="I14" s="203">
        <f t="shared" si="0"/>
        <v>0</v>
      </c>
      <c r="J14" s="204">
        <f>ROUND(I14*'О Конвертор'!I14,4)</f>
        <v>0</v>
      </c>
      <c r="K14" s="204">
        <f>ROUND(I14*'О Конвертор'!J14,4)</f>
        <v>0</v>
      </c>
      <c r="L14" s="205">
        <f>ROUND(I14*'О Конвертор'!L14/1000,4)</f>
        <v>0</v>
      </c>
    </row>
    <row r="15" spans="2:12">
      <c r="B15" s="347"/>
      <c r="C15" s="348"/>
      <c r="D15" s="56" t="s">
        <v>155</v>
      </c>
      <c r="E15" s="53" t="s">
        <v>71</v>
      </c>
      <c r="F15" s="104"/>
      <c r="G15" s="104"/>
      <c r="H15" s="206"/>
      <c r="I15" s="203">
        <f t="shared" si="0"/>
        <v>0</v>
      </c>
      <c r="J15" s="204">
        <f>ROUND(I15*'О Конвертор'!I15,4)</f>
        <v>0</v>
      </c>
      <c r="K15" s="204">
        <f>ROUND(I15*'О Конвертор'!J15,4)</f>
        <v>0</v>
      </c>
      <c r="L15" s="205">
        <f>ROUND(I15*'О Конвертор'!L15/1000,4)</f>
        <v>0</v>
      </c>
    </row>
    <row r="16" spans="2:12">
      <c r="B16" s="347"/>
      <c r="C16" s="348"/>
      <c r="D16" s="56" t="s">
        <v>156</v>
      </c>
      <c r="E16" s="53" t="s">
        <v>71</v>
      </c>
      <c r="F16" s="104"/>
      <c r="G16" s="104"/>
      <c r="H16" s="206"/>
      <c r="I16" s="203">
        <f t="shared" si="0"/>
        <v>0</v>
      </c>
      <c r="J16" s="204">
        <f>ROUND(I16*'О Конвертор'!I16,4)</f>
        <v>0</v>
      </c>
      <c r="K16" s="204">
        <f>ROUND(I16*'О Конвертор'!J16,4)</f>
        <v>0</v>
      </c>
      <c r="L16" s="205">
        <f>ROUND(I16*'О Конвертор'!L16/1000,4)</f>
        <v>0</v>
      </c>
    </row>
    <row r="17" spans="2:12">
      <c r="B17" s="347"/>
      <c r="C17" s="348"/>
      <c r="D17" s="56" t="s">
        <v>158</v>
      </c>
      <c r="E17" s="53" t="s">
        <v>11</v>
      </c>
      <c r="F17" s="104"/>
      <c r="G17" s="104"/>
      <c r="H17" s="206"/>
      <c r="I17" s="203">
        <f t="shared" si="0"/>
        <v>0</v>
      </c>
      <c r="J17" s="204">
        <f>ROUND(I17*'О Конвертор'!I17,4)</f>
        <v>0</v>
      </c>
      <c r="K17" s="204">
        <f>ROUND(I17*'О Конвертор'!J17,4)</f>
        <v>0</v>
      </c>
      <c r="L17" s="205">
        <f>ROUND(I17*'О Конвертор'!L17/1000,4)</f>
        <v>0</v>
      </c>
    </row>
    <row r="18" spans="2:12">
      <c r="B18" s="347"/>
      <c r="C18" s="348"/>
      <c r="D18" s="56" t="s">
        <v>159</v>
      </c>
      <c r="E18" s="53" t="s">
        <v>11</v>
      </c>
      <c r="F18" s="104"/>
      <c r="G18" s="104"/>
      <c r="H18" s="206"/>
      <c r="I18" s="203">
        <f t="shared" si="0"/>
        <v>0</v>
      </c>
      <c r="J18" s="204">
        <f>ROUND(I18*'О Конвертор'!I18,4)</f>
        <v>0</v>
      </c>
      <c r="K18" s="204">
        <f>ROUND(I18*'О Конвертор'!J18,4)</f>
        <v>0</v>
      </c>
      <c r="L18" s="205">
        <f>ROUND(I18*'О Конвертор'!L18/1000,4)</f>
        <v>0</v>
      </c>
    </row>
    <row r="19" spans="2:12">
      <c r="B19" s="347"/>
      <c r="C19" s="348"/>
      <c r="D19" s="56" t="s">
        <v>160</v>
      </c>
      <c r="E19" s="53" t="s">
        <v>11</v>
      </c>
      <c r="F19" s="104"/>
      <c r="G19" s="104"/>
      <c r="H19" s="206"/>
      <c r="I19" s="203">
        <f t="shared" si="0"/>
        <v>0</v>
      </c>
      <c r="J19" s="204">
        <f>ROUND(I19*'О Конвертор'!I19,4)</f>
        <v>0</v>
      </c>
      <c r="K19" s="204">
        <f>ROUND(I19*'О Конвертор'!J19,4)</f>
        <v>0</v>
      </c>
      <c r="L19" s="205">
        <f>ROUND(I19*'О Конвертор'!L19/1000,4)</f>
        <v>0</v>
      </c>
    </row>
    <row r="20" spans="2:12">
      <c r="B20" s="347"/>
      <c r="C20" s="348"/>
      <c r="D20" s="56" t="s">
        <v>161</v>
      </c>
      <c r="E20" s="53" t="s">
        <v>11</v>
      </c>
      <c r="F20" s="104"/>
      <c r="G20" s="104"/>
      <c r="H20" s="206"/>
      <c r="I20" s="203">
        <f t="shared" si="0"/>
        <v>0</v>
      </c>
      <c r="J20" s="204">
        <f>ROUND(I20*'О Конвертор'!I20,4)</f>
        <v>0</v>
      </c>
      <c r="K20" s="204">
        <f>ROUND(I20*'О Конвертор'!J20,4)</f>
        <v>0</v>
      </c>
      <c r="L20" s="205">
        <f>ROUND(I20*'О Конвертор'!L20/1000,4)</f>
        <v>0</v>
      </c>
    </row>
    <row r="21" spans="2:12">
      <c r="B21" s="347"/>
      <c r="C21" s="348"/>
      <c r="D21" s="56" t="s">
        <v>180</v>
      </c>
      <c r="E21" s="53" t="s">
        <v>71</v>
      </c>
      <c r="F21" s="104"/>
      <c r="G21" s="104"/>
      <c r="H21" s="206"/>
      <c r="I21" s="203">
        <f t="shared" si="0"/>
        <v>0</v>
      </c>
      <c r="J21" s="204">
        <f>ROUND(I21*'О Конвертор'!I21,4)</f>
        <v>0</v>
      </c>
      <c r="K21" s="204">
        <f>ROUND(I21*'О Конвертор'!J21,4)</f>
        <v>0</v>
      </c>
      <c r="L21" s="205">
        <f>ROUND(I21*'О Конвертор'!L21/1000,4)</f>
        <v>0</v>
      </c>
    </row>
    <row r="22" spans="2:12">
      <c r="B22" s="347"/>
      <c r="C22" s="348"/>
      <c r="D22" s="56" t="s">
        <v>162</v>
      </c>
      <c r="E22" s="53" t="s">
        <v>71</v>
      </c>
      <c r="F22" s="104"/>
      <c r="G22" s="104"/>
      <c r="H22" s="206"/>
      <c r="I22" s="203">
        <f t="shared" si="0"/>
        <v>0</v>
      </c>
      <c r="J22" s="204">
        <f>ROUND(I22*'О Конвертор'!I22,4)</f>
        <v>0</v>
      </c>
      <c r="K22" s="204">
        <f>ROUND(I22*'О Конвертор'!J22,4)</f>
        <v>0</v>
      </c>
      <c r="L22" s="205">
        <f>ROUND(I22*'О Конвертор'!L22/1000,4)</f>
        <v>0</v>
      </c>
    </row>
    <row r="23" spans="2:12">
      <c r="B23" s="347"/>
      <c r="C23" s="348"/>
      <c r="D23" s="56" t="s">
        <v>163</v>
      </c>
      <c r="E23" s="53" t="s">
        <v>71</v>
      </c>
      <c r="F23" s="104"/>
      <c r="G23" s="104"/>
      <c r="H23" s="206"/>
      <c r="I23" s="203">
        <f t="shared" si="0"/>
        <v>0</v>
      </c>
      <c r="J23" s="204">
        <f>ROUND(I23*'О Конвертор'!I23,4)</f>
        <v>0</v>
      </c>
      <c r="K23" s="204">
        <f>ROUND(I23*'О Конвертор'!J23,4)</f>
        <v>0</v>
      </c>
      <c r="L23" s="205">
        <f>ROUND(I23*'О Конвертор'!L23/1000,4)</f>
        <v>0</v>
      </c>
    </row>
    <row r="24" spans="2:12">
      <c r="B24" s="347"/>
      <c r="C24" s="348"/>
      <c r="D24" s="180" t="s">
        <v>164</v>
      </c>
      <c r="E24" s="53" t="s">
        <v>11</v>
      </c>
      <c r="F24" s="104"/>
      <c r="G24" s="104"/>
      <c r="H24" s="206"/>
      <c r="I24" s="203">
        <f t="shared" si="0"/>
        <v>0</v>
      </c>
      <c r="J24" s="204">
        <f>ROUND(I24*'О Конвертор'!I24,4)</f>
        <v>0</v>
      </c>
      <c r="K24" s="204">
        <f>ROUND(I24*'О Конвертор'!J24,4)</f>
        <v>0</v>
      </c>
      <c r="L24" s="205">
        <f>ROUND(I24*'О Конвертор'!L24/1000,4)</f>
        <v>0</v>
      </c>
    </row>
    <row r="25" spans="2:12">
      <c r="B25" s="347"/>
      <c r="C25" s="348"/>
      <c r="D25" s="56" t="s">
        <v>165</v>
      </c>
      <c r="E25" s="53" t="s">
        <v>11</v>
      </c>
      <c r="F25" s="104"/>
      <c r="G25" s="104"/>
      <c r="H25" s="206"/>
      <c r="I25" s="203">
        <f t="shared" si="0"/>
        <v>0</v>
      </c>
      <c r="J25" s="204">
        <f>ROUND(I25*'О Конвертор'!I25,4)</f>
        <v>0</v>
      </c>
      <c r="K25" s="204">
        <f>ROUND(I25*'О Конвертор'!J25,4)</f>
        <v>0</v>
      </c>
      <c r="L25" s="205">
        <f>ROUND(I25*'О Конвертор'!L25/1000,4)</f>
        <v>0</v>
      </c>
    </row>
    <row r="26" spans="2:12">
      <c r="B26" s="347"/>
      <c r="C26" s="348"/>
      <c r="D26" s="56" t="s">
        <v>166</v>
      </c>
      <c r="E26" s="53" t="s">
        <v>11</v>
      </c>
      <c r="F26" s="104"/>
      <c r="G26" s="104"/>
      <c r="H26" s="206"/>
      <c r="I26" s="203">
        <f t="shared" si="0"/>
        <v>0</v>
      </c>
      <c r="J26" s="204">
        <f>ROUND(I26*'О Конвертор'!I26,4)</f>
        <v>0</v>
      </c>
      <c r="K26" s="204">
        <f>ROUND(I26*'О Конвертор'!J26,4)</f>
        <v>0</v>
      </c>
      <c r="L26" s="205">
        <f>ROUND(I26*'О Конвертор'!L26/1000,4)</f>
        <v>0</v>
      </c>
    </row>
    <row r="27" spans="2:12">
      <c r="B27" s="347"/>
      <c r="C27" s="348"/>
      <c r="D27" s="56" t="s">
        <v>16</v>
      </c>
      <c r="E27" s="53" t="s">
        <v>11</v>
      </c>
      <c r="F27" s="104"/>
      <c r="G27" s="104"/>
      <c r="H27" s="206"/>
      <c r="I27" s="203">
        <f t="shared" si="0"/>
        <v>0</v>
      </c>
      <c r="J27" s="204">
        <f>ROUND(I27*'О Конвертор'!I27,4)</f>
        <v>0</v>
      </c>
      <c r="K27" s="204">
        <f>ROUND(I27*'О Конвертор'!J27,4)</f>
        <v>0</v>
      </c>
      <c r="L27" s="205">
        <f>ROUND(I27*'О Конвертор'!L27/1000,4)</f>
        <v>0</v>
      </c>
    </row>
    <row r="28" spans="2:12">
      <c r="B28" s="347"/>
      <c r="C28" s="348"/>
      <c r="D28" s="56" t="s">
        <v>15</v>
      </c>
      <c r="E28" s="53" t="s">
        <v>11</v>
      </c>
      <c r="F28" s="104"/>
      <c r="G28" s="104"/>
      <c r="H28" s="206"/>
      <c r="I28" s="203">
        <f t="shared" si="0"/>
        <v>0</v>
      </c>
      <c r="J28" s="204">
        <f>ROUND(I28*'О Конвертор'!I28,4)</f>
        <v>0</v>
      </c>
      <c r="K28" s="204">
        <f>ROUND(I28*'О Конвертор'!J28,4)</f>
        <v>0</v>
      </c>
      <c r="L28" s="205">
        <f>ROUND(I28*'О Конвертор'!L28/1000,4)</f>
        <v>0</v>
      </c>
    </row>
    <row r="29" spans="2:12">
      <c r="B29" s="347"/>
      <c r="C29" s="348"/>
      <c r="D29" s="56" t="s">
        <v>171</v>
      </c>
      <c r="E29" s="53" t="s">
        <v>11</v>
      </c>
      <c r="F29" s="104"/>
      <c r="G29" s="104"/>
      <c r="H29" s="206"/>
      <c r="I29" s="203">
        <f t="shared" si="0"/>
        <v>0</v>
      </c>
      <c r="J29" s="204">
        <f>ROUND(I29*'О Конвертор'!I29,4)</f>
        <v>0</v>
      </c>
      <c r="K29" s="204">
        <f>ROUND(I29*'О Конвертор'!J29,4)</f>
        <v>0</v>
      </c>
      <c r="L29" s="205">
        <f>ROUND(I29*'О Конвертор'!L29/1000,4)</f>
        <v>0</v>
      </c>
    </row>
    <row r="30" spans="2:12" ht="18">
      <c r="B30" s="347"/>
      <c r="C30" s="348"/>
      <c r="D30" s="56" t="s">
        <v>14</v>
      </c>
      <c r="E30" s="53" t="s">
        <v>185</v>
      </c>
      <c r="F30" s="104"/>
      <c r="G30" s="104"/>
      <c r="H30" s="206"/>
      <c r="I30" s="203">
        <f t="shared" si="0"/>
        <v>0</v>
      </c>
      <c r="J30" s="204">
        <f>ROUND(I30*'О Конвертор'!I30,4)</f>
        <v>0</v>
      </c>
      <c r="K30" s="204">
        <f>ROUND(I30*'О Конвертор'!J30,4)</f>
        <v>0</v>
      </c>
      <c r="L30" s="205">
        <f>ROUND(I30*'О Конвертор'!L30/1000,4)</f>
        <v>0</v>
      </c>
    </row>
    <row r="31" spans="2:12" ht="18">
      <c r="B31" s="347"/>
      <c r="C31" s="348"/>
      <c r="D31" s="56" t="s">
        <v>167</v>
      </c>
      <c r="E31" s="53" t="s">
        <v>185</v>
      </c>
      <c r="F31" s="104"/>
      <c r="G31" s="104"/>
      <c r="H31" s="206"/>
      <c r="I31" s="203">
        <f t="shared" si="0"/>
        <v>0</v>
      </c>
      <c r="J31" s="204">
        <f>ROUND(I31*'О Конвертор'!I31,4)</f>
        <v>0</v>
      </c>
      <c r="K31" s="204">
        <f>ROUND(I31*'О Конвертор'!J31,4)</f>
        <v>0</v>
      </c>
      <c r="L31" s="205">
        <f>ROUND(I31*'О Конвертор'!L31/1000,4)</f>
        <v>0</v>
      </c>
    </row>
    <row r="32" spans="2:12" ht="18">
      <c r="B32" s="347"/>
      <c r="C32" s="348"/>
      <c r="D32" s="56" t="s">
        <v>13</v>
      </c>
      <c r="E32" s="53" t="s">
        <v>185</v>
      </c>
      <c r="F32" s="104"/>
      <c r="G32" s="104"/>
      <c r="H32" s="206"/>
      <c r="I32" s="203">
        <f t="shared" si="0"/>
        <v>0</v>
      </c>
      <c r="J32" s="204">
        <f>ROUND(I32*'О Конвертор'!I32,4)</f>
        <v>0</v>
      </c>
      <c r="K32" s="204">
        <f>ROUND(I32*'О Конвертор'!J32,4)</f>
        <v>0</v>
      </c>
      <c r="L32" s="205">
        <f>ROUND(I32*'О Конвертор'!L32/1000,4)</f>
        <v>0</v>
      </c>
    </row>
    <row r="33" spans="2:12" ht="15.75">
      <c r="B33" s="347"/>
      <c r="C33" s="348"/>
      <c r="D33" s="56" t="s">
        <v>12</v>
      </c>
      <c r="E33" s="182" t="s">
        <v>217</v>
      </c>
      <c r="F33" s="104"/>
      <c r="G33" s="104"/>
      <c r="H33" s="206"/>
      <c r="I33" s="203">
        <f t="shared" si="0"/>
        <v>0</v>
      </c>
      <c r="J33" s="204">
        <f>ROUND(I33*'О Конвертор'!I33,4)</f>
        <v>0</v>
      </c>
      <c r="K33" s="204">
        <f>ROUND(I33*'О Конвертор'!J33,4)</f>
        <v>0</v>
      </c>
      <c r="L33" s="205">
        <f>ROUND(I33*'О Конвертор'!L33/1000,4)</f>
        <v>0</v>
      </c>
    </row>
    <row r="34" spans="2:12">
      <c r="B34" s="347"/>
      <c r="C34" s="348"/>
      <c r="D34" s="56" t="s">
        <v>168</v>
      </c>
      <c r="E34" s="53" t="s">
        <v>11</v>
      </c>
      <c r="F34" s="104"/>
      <c r="G34" s="104"/>
      <c r="H34" s="206"/>
      <c r="I34" s="203">
        <f t="shared" si="0"/>
        <v>0</v>
      </c>
      <c r="J34" s="204">
        <f>ROUND(I34*'О Конвертор'!I34,4)</f>
        <v>0</v>
      </c>
      <c r="K34" s="204">
        <f>ROUND(I34*'О Конвертор'!J34,4)</f>
        <v>0</v>
      </c>
      <c r="L34" s="205">
        <f>ROUND(I34*'О Конвертор'!L34/1000,4)</f>
        <v>0</v>
      </c>
    </row>
    <row r="35" spans="2:12">
      <c r="B35" s="347"/>
      <c r="C35" s="348"/>
      <c r="D35" s="56" t="s">
        <v>169</v>
      </c>
      <c r="E35" s="53" t="s">
        <v>11</v>
      </c>
      <c r="F35" s="104"/>
      <c r="G35" s="104"/>
      <c r="H35" s="206"/>
      <c r="I35" s="203">
        <f t="shared" si="0"/>
        <v>0</v>
      </c>
      <c r="J35" s="204">
        <f>ROUND(I35*'О Конвертор'!I35,4)</f>
        <v>0</v>
      </c>
      <c r="K35" s="204">
        <f>ROUND(I35*'О Конвертор'!J35,4)</f>
        <v>0</v>
      </c>
      <c r="L35" s="205">
        <f>ROUND(I35*'О Конвертор'!L35/1000,4)</f>
        <v>0</v>
      </c>
    </row>
    <row r="36" spans="2:12" ht="15.75">
      <c r="B36" s="347"/>
      <c r="C36" s="348"/>
      <c r="D36" s="56" t="s">
        <v>170</v>
      </c>
      <c r="E36" s="182" t="s">
        <v>218</v>
      </c>
      <c r="F36" s="104"/>
      <c r="G36" s="104"/>
      <c r="H36" s="206"/>
      <c r="I36" s="203">
        <f t="shared" si="0"/>
        <v>0</v>
      </c>
      <c r="J36" s="204">
        <f>ROUND(I36*'О Конвертор'!I36,4)</f>
        <v>0</v>
      </c>
      <c r="K36" s="204">
        <f>ROUND(I36*'О Конвертор'!J36,4)</f>
        <v>0</v>
      </c>
      <c r="L36" s="205">
        <f>ROUND(I36*'О Конвертор'!L36/1000,4)</f>
        <v>0</v>
      </c>
    </row>
    <row r="37" spans="2:12">
      <c r="B37" s="347"/>
      <c r="C37" s="348"/>
      <c r="D37" s="56" t="s">
        <v>70</v>
      </c>
      <c r="E37" s="53" t="s">
        <v>11</v>
      </c>
      <c r="F37" s="104"/>
      <c r="G37" s="104"/>
      <c r="H37" s="206"/>
      <c r="I37" s="203">
        <f t="shared" si="0"/>
        <v>0</v>
      </c>
      <c r="J37" s="204">
        <f>ROUND(I37*'О Конвертор'!I37,4)</f>
        <v>0</v>
      </c>
      <c r="K37" s="204">
        <f>ROUND(I37*'О Конвертор'!J37,4)</f>
        <v>0</v>
      </c>
      <c r="L37" s="205">
        <f>ROUND(I37*'О Конвертор'!L37/1000,4)</f>
        <v>0</v>
      </c>
    </row>
    <row r="38" spans="2:12">
      <c r="B38" s="347"/>
      <c r="C38" s="348"/>
      <c r="D38" s="132" t="s">
        <v>69</v>
      </c>
      <c r="E38" s="53" t="s">
        <v>11</v>
      </c>
      <c r="F38" s="104"/>
      <c r="G38" s="104"/>
      <c r="H38" s="206"/>
      <c r="I38" s="203">
        <f t="shared" si="0"/>
        <v>0</v>
      </c>
      <c r="J38" s="204">
        <f>ROUND(I38*'О Конвертор'!I38,4)</f>
        <v>0</v>
      </c>
      <c r="K38" s="204">
        <f>ROUND(I38*'О Конвертор'!J38,4)</f>
        <v>0</v>
      </c>
      <c r="L38" s="205">
        <f>ROUND(I38*'О Конвертор'!L38/1000,4)</f>
        <v>0</v>
      </c>
    </row>
    <row r="39" spans="2:12" ht="15.75" customHeight="1">
      <c r="B39" s="347"/>
      <c r="C39" s="348"/>
      <c r="D39" s="132" t="s">
        <v>67</v>
      </c>
      <c r="E39" s="53" t="s">
        <v>11</v>
      </c>
      <c r="F39" s="104"/>
      <c r="G39" s="104"/>
      <c r="H39" s="206"/>
      <c r="I39" s="203">
        <f t="shared" si="0"/>
        <v>0</v>
      </c>
      <c r="J39" s="204">
        <f>ROUND(I39*'О Конвертор'!I39,4)</f>
        <v>0</v>
      </c>
      <c r="K39" s="204">
        <f>ROUND(I39*'О Конвертор'!J39,4)</f>
        <v>0</v>
      </c>
      <c r="L39" s="205">
        <f>ROUND(I39*'О Конвертор'!L39/1000,4)</f>
        <v>0</v>
      </c>
    </row>
    <row r="40" spans="2:12">
      <c r="B40" s="347"/>
      <c r="C40" s="348"/>
      <c r="D40" s="60" t="str">
        <f>'О Конвертор'!D40</f>
        <v>Биомаса 1</v>
      </c>
      <c r="E40" s="53" t="s">
        <v>11</v>
      </c>
      <c r="F40" s="207"/>
      <c r="G40" s="207"/>
      <c r="H40" s="207"/>
      <c r="I40" s="203">
        <f t="shared" ref="I40:I58" si="1">F40-(G40+H40)</f>
        <v>0</v>
      </c>
      <c r="J40" s="204">
        <f>ROUND(I40*'О Конвертор'!I40,4)</f>
        <v>0</v>
      </c>
      <c r="K40" s="204">
        <f>ROUND(I40*'О Конвертор'!J40,4)</f>
        <v>0</v>
      </c>
      <c r="L40" s="205">
        <f>ROUND(I40*'О Конвертор'!L40/1000,4)</f>
        <v>0</v>
      </c>
    </row>
    <row r="41" spans="2:12" ht="15" customHeight="1">
      <c r="B41" s="347"/>
      <c r="C41" s="348"/>
      <c r="D41" s="60" t="str">
        <f>'О Конвертор'!D41</f>
        <v>Биомаса 2</v>
      </c>
      <c r="E41" s="53" t="s">
        <v>11</v>
      </c>
      <c r="F41" s="207"/>
      <c r="G41" s="207"/>
      <c r="H41" s="207"/>
      <c r="I41" s="203">
        <f t="shared" si="1"/>
        <v>0</v>
      </c>
      <c r="J41" s="204">
        <f>ROUND(I41*'О Конвертор'!I41,4)</f>
        <v>0</v>
      </c>
      <c r="K41" s="204">
        <f>ROUND(I41*'О Конвертор'!J41,4)</f>
        <v>0</v>
      </c>
      <c r="L41" s="205">
        <f>ROUND(I41*'О Конвертор'!L41/1000,4)</f>
        <v>0</v>
      </c>
    </row>
    <row r="42" spans="2:12" ht="15" customHeight="1">
      <c r="B42" s="347"/>
      <c r="C42" s="348"/>
      <c r="D42" s="60" t="str">
        <f>'О Конвертор'!D42</f>
        <v>Остало 1</v>
      </c>
      <c r="E42" s="61" t="str">
        <f>IF('О Конвертор'!E42="","",'О Конвертор'!E42)</f>
        <v/>
      </c>
      <c r="F42" s="207"/>
      <c r="G42" s="207"/>
      <c r="H42" s="207"/>
      <c r="I42" s="203">
        <f t="shared" si="1"/>
        <v>0</v>
      </c>
      <c r="J42" s="204">
        <f>ROUND(I42*'О Конвертор'!I42,4)</f>
        <v>0</v>
      </c>
      <c r="K42" s="204">
        <f>ROUND(I42*'О Конвертор'!J42,4)</f>
        <v>0</v>
      </c>
      <c r="L42" s="205">
        <f>ROUND(I42*'О Конвертор'!L42/1000,4)</f>
        <v>0</v>
      </c>
    </row>
    <row r="43" spans="2:12" ht="15" customHeight="1" thickBot="1">
      <c r="B43" s="347"/>
      <c r="C43" s="348"/>
      <c r="D43" s="60" t="str">
        <f>'О Конвертор'!D43</f>
        <v>Остало 2</v>
      </c>
      <c r="E43" s="61" t="str">
        <f>IF('О Конвертор'!E43="","",'О Конвертор'!E43)</f>
        <v/>
      </c>
      <c r="F43" s="208"/>
      <c r="G43" s="208"/>
      <c r="H43" s="208"/>
      <c r="I43" s="203">
        <f t="shared" si="1"/>
        <v>0</v>
      </c>
      <c r="J43" s="204">
        <f>ROUND(I43*'О Конвертор'!I43,4)</f>
        <v>0</v>
      </c>
      <c r="K43" s="204">
        <f>ROUND(I43*'О Конвертор'!J43,4)</f>
        <v>0</v>
      </c>
      <c r="L43" s="205">
        <f>ROUND(I43*'О Конвертор'!L43/1000,4)</f>
        <v>0</v>
      </c>
    </row>
    <row r="44" spans="2:12" ht="18" customHeight="1" thickBot="1">
      <c r="B44" s="349"/>
      <c r="C44" s="350"/>
      <c r="D44" s="62" t="s">
        <v>4</v>
      </c>
      <c r="E44" s="63"/>
      <c r="F44" s="64"/>
      <c r="G44" s="64"/>
      <c r="H44" s="64"/>
      <c r="I44" s="64"/>
      <c r="J44" s="230">
        <f>SUM(J6:J43)</f>
        <v>0</v>
      </c>
      <c r="K44" s="230">
        <f>SUM(K6:K43)</f>
        <v>0</v>
      </c>
      <c r="L44" s="231">
        <f>SUM(L6:L43)</f>
        <v>0</v>
      </c>
    </row>
    <row r="45" spans="2:12" ht="15" customHeight="1">
      <c r="B45" s="351" t="s">
        <v>65</v>
      </c>
      <c r="C45" s="352" t="s">
        <v>64</v>
      </c>
      <c r="D45" s="65" t="s">
        <v>10</v>
      </c>
      <c r="E45" s="66" t="s">
        <v>112</v>
      </c>
      <c r="F45" s="217"/>
      <c r="G45" s="217"/>
      <c r="H45" s="218"/>
      <c r="I45" s="219">
        <f t="shared" ref="I45:I50" si="2">F45-(G45+H45)</f>
        <v>0</v>
      </c>
      <c r="J45" s="220">
        <f>ROUND(I45*'О Конвертор'!I44,4)</f>
        <v>0</v>
      </c>
      <c r="K45" s="220">
        <f>ROUND(I45*'О Конвертор'!J44,4)</f>
        <v>0</v>
      </c>
      <c r="L45" s="221">
        <f>ROUND(I45*'О Конвертор'!L44/1000,4)</f>
        <v>0</v>
      </c>
    </row>
    <row r="46" spans="2:12" ht="15" customHeight="1">
      <c r="B46" s="351"/>
      <c r="C46" s="353"/>
      <c r="D46" s="67" t="s">
        <v>9</v>
      </c>
      <c r="E46" s="53" t="s">
        <v>112</v>
      </c>
      <c r="F46" s="222"/>
      <c r="G46" s="222"/>
      <c r="H46" s="223"/>
      <c r="I46" s="224">
        <f t="shared" si="2"/>
        <v>0</v>
      </c>
      <c r="J46" s="204">
        <f>ROUND(I46*'О Конвертор'!I45,4)</f>
        <v>0</v>
      </c>
      <c r="K46" s="204">
        <f>ROUND(I46*'О Конвертор'!J45,4)</f>
        <v>0</v>
      </c>
      <c r="L46" s="205">
        <f>ROUND(I46*'О Конвертор'!L45/1000,4)</f>
        <v>0</v>
      </c>
    </row>
    <row r="47" spans="2:12" ht="15" customHeight="1">
      <c r="B47" s="351"/>
      <c r="C47" s="354" t="s">
        <v>61</v>
      </c>
      <c r="D47" s="68" t="s">
        <v>181</v>
      </c>
      <c r="E47" s="53" t="s">
        <v>112</v>
      </c>
      <c r="F47" s="213"/>
      <c r="G47" s="213"/>
      <c r="H47" s="225"/>
      <c r="I47" s="224">
        <f t="shared" si="2"/>
        <v>0</v>
      </c>
      <c r="J47" s="204">
        <f>ROUND(I47*'О Конвертор'!I46,4)</f>
        <v>0</v>
      </c>
      <c r="K47" s="204">
        <f>ROUND(I47*'О Конвертор'!J46,4)</f>
        <v>0</v>
      </c>
      <c r="L47" s="205">
        <f>ROUND(I47*'О Конвертор'!L46/1000,4)</f>
        <v>0</v>
      </c>
    </row>
    <row r="48" spans="2:12" ht="15" customHeight="1">
      <c r="B48" s="351"/>
      <c r="C48" s="355"/>
      <c r="D48" s="67" t="s">
        <v>182</v>
      </c>
      <c r="E48" s="53" t="s">
        <v>112</v>
      </c>
      <c r="F48" s="222"/>
      <c r="G48" s="222"/>
      <c r="H48" s="223"/>
      <c r="I48" s="224">
        <f t="shared" si="2"/>
        <v>0</v>
      </c>
      <c r="J48" s="204">
        <f>ROUND(I48*'О Конвертор'!I47,4)</f>
        <v>0</v>
      </c>
      <c r="K48" s="204">
        <f>ROUND(I48*'О Конвертор'!J47,4)</f>
        <v>0</v>
      </c>
      <c r="L48" s="205">
        <f>ROUND(I48*'О Конвертор'!L47/1000,4)</f>
        <v>0</v>
      </c>
    </row>
    <row r="49" spans="2:12" ht="15" customHeight="1">
      <c r="B49" s="351"/>
      <c r="C49" s="355"/>
      <c r="D49" s="69" t="str">
        <f>'О Конвертор'!D48</f>
        <v>Остало 1</v>
      </c>
      <c r="E49" s="53" t="s">
        <v>112</v>
      </c>
      <c r="F49" s="222"/>
      <c r="G49" s="222"/>
      <c r="H49" s="223"/>
      <c r="I49" s="224">
        <f t="shared" si="2"/>
        <v>0</v>
      </c>
      <c r="J49" s="204">
        <f>ROUND(I49*'О Конвертор'!I48,4)</f>
        <v>0</v>
      </c>
      <c r="K49" s="204">
        <f>ROUND(I49*'О Конвертор'!J48,4)</f>
        <v>0</v>
      </c>
      <c r="L49" s="205">
        <f>ROUND(I49*'О Конвертор'!L48/1000,4)</f>
        <v>0</v>
      </c>
    </row>
    <row r="50" spans="2:12" ht="15" customHeight="1" thickBot="1">
      <c r="B50" s="351"/>
      <c r="C50" s="355"/>
      <c r="D50" s="69" t="str">
        <f>'О Конвертор'!D49</f>
        <v>Остало 2</v>
      </c>
      <c r="E50" s="70" t="s">
        <v>112</v>
      </c>
      <c r="F50" s="226"/>
      <c r="G50" s="226"/>
      <c r="H50" s="227"/>
      <c r="I50" s="228">
        <f t="shared" si="2"/>
        <v>0</v>
      </c>
      <c r="J50" s="204">
        <f>ROUND(I50*'О Конвертор'!I49,4)</f>
        <v>0</v>
      </c>
      <c r="K50" s="204">
        <f>ROUND(I50*'О Конвертор'!J49,4)</f>
        <v>0</v>
      </c>
      <c r="L50" s="205">
        <f>ROUND(I50*'О Конвертор'!L49/1000,4)</f>
        <v>0</v>
      </c>
    </row>
    <row r="51" spans="2:12" ht="18" customHeight="1" thickBot="1">
      <c r="B51" s="351"/>
      <c r="C51" s="356"/>
      <c r="D51" s="62" t="s">
        <v>4</v>
      </c>
      <c r="E51" s="71"/>
      <c r="F51" s="229"/>
      <c r="G51" s="229"/>
      <c r="H51" s="229"/>
      <c r="I51" s="229"/>
      <c r="J51" s="230">
        <f>SUM(J45:J50)</f>
        <v>0</v>
      </c>
      <c r="K51" s="230">
        <f>SUM(K45:K50)</f>
        <v>0</v>
      </c>
      <c r="L51" s="231">
        <f>SUM(L45:L50)</f>
        <v>0</v>
      </c>
    </row>
    <row r="52" spans="2:12" ht="15" customHeight="1">
      <c r="B52" s="359" t="s">
        <v>8</v>
      </c>
      <c r="C52" s="352" t="s">
        <v>64</v>
      </c>
      <c r="D52" s="72" t="s">
        <v>63</v>
      </c>
      <c r="E52" s="66" t="s">
        <v>112</v>
      </c>
      <c r="F52" s="196"/>
      <c r="G52" s="196"/>
      <c r="H52" s="197"/>
      <c r="I52" s="209">
        <f t="shared" si="1"/>
        <v>0</v>
      </c>
      <c r="J52" s="209">
        <f>ROUND(I52*'О Конвертор'!I50,4)</f>
        <v>0</v>
      </c>
      <c r="K52" s="209">
        <f>ROUND(I52*'О Конвертор'!J50,4)</f>
        <v>0</v>
      </c>
      <c r="L52" s="210">
        <f>ROUND(I52*'О Конвертор'!L50/1000,4)</f>
        <v>0</v>
      </c>
    </row>
    <row r="53" spans="2:12" ht="15" customHeight="1">
      <c r="B53" s="359"/>
      <c r="C53" s="353"/>
      <c r="D53" s="68" t="s">
        <v>62</v>
      </c>
      <c r="E53" s="66" t="s">
        <v>112</v>
      </c>
      <c r="F53" s="104"/>
      <c r="G53" s="104"/>
      <c r="H53" s="206"/>
      <c r="I53" s="211">
        <f t="shared" si="1"/>
        <v>0</v>
      </c>
      <c r="J53" s="209">
        <f>ROUND(I53*'О Конвертор'!I51,4)</f>
        <v>0</v>
      </c>
      <c r="K53" s="209">
        <f>ROUND(I53*'О Конвертор'!J51,4)</f>
        <v>0</v>
      </c>
      <c r="L53" s="212">
        <f>ROUND(I53*'О Конвертор'!L51/1000,4)</f>
        <v>0</v>
      </c>
    </row>
    <row r="54" spans="2:12" ht="15" customHeight="1">
      <c r="B54" s="359"/>
      <c r="C54" s="361" t="s">
        <v>61</v>
      </c>
      <c r="D54" s="68" t="s">
        <v>181</v>
      </c>
      <c r="E54" s="66" t="s">
        <v>112</v>
      </c>
      <c r="F54" s="213"/>
      <c r="G54" s="104"/>
      <c r="H54" s="206"/>
      <c r="I54" s="203">
        <f t="shared" si="1"/>
        <v>0</v>
      </c>
      <c r="J54" s="209">
        <f>ROUND(I54*'О Конвертор'!I52,4)</f>
        <v>0</v>
      </c>
      <c r="K54" s="209">
        <f>ROUND(I54*'О Конвертор'!J52,4)</f>
        <v>0</v>
      </c>
      <c r="L54" s="212">
        <f>ROUND(I54*'О Конвертор'!L52/1000,4)</f>
        <v>0</v>
      </c>
    </row>
    <row r="55" spans="2:12" ht="15" customHeight="1">
      <c r="B55" s="359"/>
      <c r="C55" s="362"/>
      <c r="D55" s="68" t="s">
        <v>182</v>
      </c>
      <c r="E55" s="66" t="s">
        <v>112</v>
      </c>
      <c r="F55" s="213"/>
      <c r="G55" s="104"/>
      <c r="H55" s="206"/>
      <c r="I55" s="203">
        <f t="shared" si="1"/>
        <v>0</v>
      </c>
      <c r="J55" s="209">
        <f>ROUND(I55*'О Конвертор'!I53,4)</f>
        <v>0</v>
      </c>
      <c r="K55" s="209">
        <f>ROUND(I55*'О Конвертор'!J53,4)</f>
        <v>0</v>
      </c>
      <c r="L55" s="212">
        <f>ROUND(I55*'О Конвертор'!L53/1000,4)</f>
        <v>0</v>
      </c>
    </row>
    <row r="56" spans="2:12" ht="15" customHeight="1">
      <c r="B56" s="359"/>
      <c r="C56" s="362"/>
      <c r="D56" s="68" t="s">
        <v>183</v>
      </c>
      <c r="E56" s="66" t="s">
        <v>112</v>
      </c>
      <c r="F56" s="213"/>
      <c r="G56" s="104"/>
      <c r="H56" s="206"/>
      <c r="I56" s="203">
        <f t="shared" si="1"/>
        <v>0</v>
      </c>
      <c r="J56" s="209">
        <f>ROUND(I56*'О Конвертор'!I54,4)</f>
        <v>0</v>
      </c>
      <c r="K56" s="209">
        <f>ROUND(I56*'О Конвертор'!J54,4)</f>
        <v>0</v>
      </c>
      <c r="L56" s="212">
        <f>ROUND(I56*'О Конвертор'!L54/1000,4)</f>
        <v>0</v>
      </c>
    </row>
    <row r="57" spans="2:12" ht="15.75" customHeight="1">
      <c r="B57" s="359"/>
      <c r="C57" s="362"/>
      <c r="D57" s="69" t="str">
        <f>'О Конвертор'!D55</f>
        <v>Остало 1</v>
      </c>
      <c r="E57" s="66" t="s">
        <v>112</v>
      </c>
      <c r="F57" s="104"/>
      <c r="G57" s="104"/>
      <c r="H57" s="206"/>
      <c r="I57" s="203">
        <f t="shared" si="1"/>
        <v>0</v>
      </c>
      <c r="J57" s="209">
        <f>ROUND(I57*'О Конвертор'!I55,4)</f>
        <v>0</v>
      </c>
      <c r="K57" s="209">
        <f>ROUND(I57*'О Конвертор'!J55,4)</f>
        <v>0</v>
      </c>
      <c r="L57" s="212">
        <f>ROUND(I57*'О Конвертор'!L55/1000,4)</f>
        <v>0</v>
      </c>
    </row>
    <row r="58" spans="2:12" ht="15" customHeight="1" thickBot="1">
      <c r="B58" s="359"/>
      <c r="C58" s="362"/>
      <c r="D58" s="69" t="str">
        <f>'О Конвертор'!D56</f>
        <v>Остало 2</v>
      </c>
      <c r="E58" s="73" t="s">
        <v>112</v>
      </c>
      <c r="F58" s="125"/>
      <c r="G58" s="125"/>
      <c r="H58" s="214"/>
      <c r="I58" s="215">
        <f t="shared" si="1"/>
        <v>0</v>
      </c>
      <c r="J58" s="209">
        <f>ROUND(I58*'О Конвертор'!I56,4)</f>
        <v>0</v>
      </c>
      <c r="K58" s="209">
        <f>ROUND(I58*'О Конвертор'!J56,4)</f>
        <v>0</v>
      </c>
      <c r="L58" s="216">
        <f>ROUND(I58*'О Конвертор'!L56/1000,4)</f>
        <v>0</v>
      </c>
    </row>
    <row r="59" spans="2:12" ht="18" customHeight="1" thickBot="1">
      <c r="B59" s="360"/>
      <c r="C59" s="363"/>
      <c r="D59" s="62" t="s">
        <v>4</v>
      </c>
      <c r="E59" s="63"/>
      <c r="F59" s="64"/>
      <c r="G59" s="64"/>
      <c r="H59" s="64"/>
      <c r="I59" s="64"/>
      <c r="J59" s="230">
        <f>SUM(J52:J58)</f>
        <v>0</v>
      </c>
      <c r="K59" s="232">
        <f>SUM(K52:K58)</f>
        <v>0</v>
      </c>
      <c r="L59" s="233">
        <f>SUM(L52:L58)</f>
        <v>0</v>
      </c>
    </row>
    <row r="60" spans="2:12" ht="20.100000000000001" customHeight="1" thickBot="1">
      <c r="B60" s="364" t="s">
        <v>3</v>
      </c>
      <c r="C60" s="365"/>
      <c r="D60" s="366"/>
      <c r="E60" s="77"/>
      <c r="F60" s="64"/>
      <c r="G60" s="64"/>
      <c r="H60" s="64"/>
      <c r="I60" s="64"/>
      <c r="J60" s="183">
        <f>J44+J51+J59</f>
        <v>0</v>
      </c>
      <c r="K60" s="183">
        <f>K44+K51+K59</f>
        <v>0</v>
      </c>
      <c r="L60" s="183">
        <f>L44+L51+L59</f>
        <v>0</v>
      </c>
    </row>
    <row r="61" spans="2:12" ht="13.9" customHeight="1">
      <c r="B61" s="357" t="s">
        <v>151</v>
      </c>
      <c r="C61" s="357"/>
      <c r="D61" s="357"/>
      <c r="E61" s="357"/>
      <c r="F61" s="357"/>
      <c r="G61" s="357"/>
      <c r="H61" s="357"/>
      <c r="I61" s="357"/>
      <c r="J61" s="357"/>
      <c r="K61" s="357"/>
      <c r="L61" s="357"/>
    </row>
    <row r="62" spans="2:12" ht="13.9" customHeight="1"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</row>
    <row r="63" spans="2:12" ht="5.85" customHeight="1">
      <c r="C63" s="78"/>
      <c r="D63" s="79"/>
      <c r="E63" s="80"/>
      <c r="F63" s="80"/>
      <c r="G63" s="80"/>
      <c r="H63" s="80"/>
      <c r="I63" s="81"/>
      <c r="J63" s="82"/>
      <c r="K63" s="82"/>
      <c r="L63" s="82"/>
    </row>
    <row r="64" spans="2:12" ht="5.85" customHeight="1"/>
    <row r="65" spans="2:12" ht="16.5" thickBot="1">
      <c r="B65" s="252" t="s">
        <v>128</v>
      </c>
    </row>
    <row r="66" spans="2:12" ht="16.5" thickBot="1">
      <c r="B66" s="367" t="s">
        <v>84</v>
      </c>
      <c r="C66" s="368"/>
      <c r="D66" s="368"/>
      <c r="E66" s="368"/>
      <c r="F66" s="368"/>
      <c r="G66" s="368"/>
      <c r="H66" s="368"/>
      <c r="I66" s="369"/>
      <c r="J66" s="250" t="s">
        <v>223</v>
      </c>
      <c r="K66" s="251" t="s">
        <v>224</v>
      </c>
      <c r="L66" s="27"/>
    </row>
    <row r="67" spans="2:12" ht="21.95" customHeight="1" thickBot="1">
      <c r="B67" s="330" t="s">
        <v>215</v>
      </c>
      <c r="C67" s="331"/>
      <c r="D67" s="331"/>
      <c r="E67" s="331"/>
      <c r="F67" s="331"/>
      <c r="G67" s="331"/>
      <c r="H67" s="331"/>
      <c r="I67" s="332"/>
      <c r="J67" s="183">
        <f>SUM(J32:J41)+SUM(J47:J48)+SUM(J54:J56)</f>
        <v>0</v>
      </c>
      <c r="K67" s="183">
        <f>SUM(K32:K41)+SUM(K47:K48)+SUM(K54:K56)</f>
        <v>0</v>
      </c>
      <c r="L67" s="27"/>
    </row>
    <row r="69" spans="2:12" ht="16.5" thickBot="1">
      <c r="B69" s="129" t="s">
        <v>129</v>
      </c>
    </row>
    <row r="70" spans="2:12" ht="18.600000000000001" customHeight="1">
      <c r="B70" s="370"/>
      <c r="C70" s="371"/>
      <c r="D70" s="372"/>
      <c r="E70" s="33" t="s">
        <v>27</v>
      </c>
      <c r="F70" s="34" t="s">
        <v>0</v>
      </c>
    </row>
    <row r="71" spans="2:12" ht="18.600000000000001" customHeight="1">
      <c r="B71" s="373" t="s">
        <v>123</v>
      </c>
      <c r="C71" s="374"/>
      <c r="D71" s="375"/>
      <c r="E71" s="83" t="s">
        <v>186</v>
      </c>
      <c r="F71" s="84"/>
    </row>
    <row r="72" spans="2:12" ht="18.600000000000001" customHeight="1">
      <c r="B72" s="373" t="s">
        <v>124</v>
      </c>
      <c r="C72" s="374"/>
      <c r="D72" s="375"/>
      <c r="E72" s="83" t="s">
        <v>186</v>
      </c>
      <c r="F72" s="84"/>
    </row>
    <row r="73" spans="2:12" ht="18.600000000000001" customHeight="1">
      <c r="B73" s="373" t="s">
        <v>76</v>
      </c>
      <c r="C73" s="374"/>
      <c r="D73" s="375"/>
      <c r="E73" s="83" t="s">
        <v>186</v>
      </c>
      <c r="F73" s="84"/>
    </row>
    <row r="74" spans="2:12" ht="21.95" customHeight="1" thickBot="1">
      <c r="B74" s="376" t="s">
        <v>125</v>
      </c>
      <c r="C74" s="331"/>
      <c r="D74" s="332"/>
      <c r="E74" s="85" t="s">
        <v>186</v>
      </c>
      <c r="F74" s="28">
        <f>F71+F72+F73</f>
        <v>0</v>
      </c>
    </row>
  </sheetData>
  <sheetProtection algorithmName="SHA-512" hashValue="nG43lhZtvAqjNpktkYkiH2vpfpzn7alZVgDeR/9dLmDGLDe7O2cz7enph7z3TTyeaTtHVT+zXy3EtGUah4hKhA==" saltValue="lwP1URM3VBNwi/7inoLusg==" spinCount="100000" sheet="1" formatColumns="0" formatRows="0"/>
  <mergeCells count="18">
    <mergeCell ref="B70:D70"/>
    <mergeCell ref="B71:D71"/>
    <mergeCell ref="B72:D72"/>
    <mergeCell ref="B73:D73"/>
    <mergeCell ref="B74:D74"/>
    <mergeCell ref="B67:I67"/>
    <mergeCell ref="B3:D5"/>
    <mergeCell ref="E3:E5"/>
    <mergeCell ref="B6:C44"/>
    <mergeCell ref="B45:B51"/>
    <mergeCell ref="C45:C46"/>
    <mergeCell ref="C47:C51"/>
    <mergeCell ref="B61:L62"/>
    <mergeCell ref="B52:B59"/>
    <mergeCell ref="C52:C53"/>
    <mergeCell ref="C54:C59"/>
    <mergeCell ref="B60:D60"/>
    <mergeCell ref="B66:I66"/>
  </mergeCells>
  <printOptions horizontalCentered="1"/>
  <pageMargins left="0.39370078740157483" right="0.39370078740157483" top="0.78740157480314965" bottom="0.59055118110236227" header="0.47244094488188981" footer="0.31496062992125984"/>
  <pageSetup paperSize="9" scale="94" orientation="landscape" errors="blank" horizontalDpi="4294967295" verticalDpi="4294967295" r:id="rId1"/>
  <headerFooter>
    <oddFooter>&amp;LОбразац СЕМ 02/3&amp;RВер 1</oddFooter>
  </headerFooter>
  <rowBreaks count="2" manualBreakCount="2">
    <brk id="32" max="16383" man="1"/>
    <brk id="63" max="16383" man="1"/>
  </rowBreaks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M26"/>
  <sheetViews>
    <sheetView zoomScale="150" zoomScaleNormal="150" zoomScalePageLayoutView="130" workbookViewId="0">
      <selection activeCell="V5" sqref="V5:AB5"/>
    </sheetView>
  </sheetViews>
  <sheetFormatPr defaultColWidth="9.140625" defaultRowHeight="15"/>
  <cols>
    <col min="1" max="8" width="1.42578125" style="1" customWidth="1"/>
    <col min="9" max="12" width="2" style="1" customWidth="1"/>
    <col min="13" max="50" width="1.5703125" style="1" customWidth="1"/>
    <col min="51" max="54" width="1.42578125" style="1" customWidth="1"/>
    <col min="55" max="62" width="1.85546875" style="1" customWidth="1"/>
    <col min="63" max="16384" width="9.140625" style="1"/>
  </cols>
  <sheetData>
    <row r="1" spans="2:65" ht="17.100000000000001" customHeight="1">
      <c r="C1" s="447" t="s">
        <v>220</v>
      </c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4" t="str">
        <f>'О Насловна'!AV6</f>
        <v>2018.</v>
      </c>
      <c r="S1" s="445"/>
      <c r="T1" s="445"/>
      <c r="U1" s="445"/>
      <c r="V1" s="445"/>
      <c r="W1" s="446"/>
      <c r="AY1" s="3"/>
    </row>
    <row r="2" spans="2:65" ht="16.5" thickBot="1">
      <c r="B2" s="400" t="s">
        <v>199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</row>
    <row r="3" spans="2:65" ht="65.099999999999994" customHeight="1">
      <c r="B3" s="416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8">
        <v>2015</v>
      </c>
      <c r="P3" s="418"/>
      <c r="Q3" s="418"/>
      <c r="R3" s="418"/>
      <c r="S3" s="418"/>
      <c r="T3" s="418"/>
      <c r="U3" s="418"/>
      <c r="V3" s="418">
        <v>2016</v>
      </c>
      <c r="W3" s="418"/>
      <c r="X3" s="418"/>
      <c r="Y3" s="418"/>
      <c r="Z3" s="418"/>
      <c r="AA3" s="418"/>
      <c r="AB3" s="418"/>
      <c r="AC3" s="418">
        <v>2017</v>
      </c>
      <c r="AD3" s="418"/>
      <c r="AE3" s="418"/>
      <c r="AF3" s="418"/>
      <c r="AG3" s="418"/>
      <c r="AH3" s="418"/>
      <c r="AI3" s="418"/>
      <c r="AJ3" s="418">
        <v>2018</v>
      </c>
      <c r="AK3" s="418"/>
      <c r="AL3" s="418"/>
      <c r="AM3" s="418"/>
      <c r="AN3" s="418"/>
      <c r="AO3" s="418"/>
      <c r="AP3" s="418"/>
      <c r="AQ3" s="419">
        <v>2019</v>
      </c>
      <c r="AR3" s="419"/>
      <c r="AS3" s="419"/>
      <c r="AT3" s="419"/>
      <c r="AU3" s="419"/>
      <c r="AV3" s="419"/>
      <c r="AW3" s="419"/>
      <c r="AX3" s="412" t="s">
        <v>212</v>
      </c>
      <c r="AY3" s="412"/>
      <c r="AZ3" s="412"/>
      <c r="BA3" s="412"/>
      <c r="BB3" s="412"/>
      <c r="BC3" s="412"/>
      <c r="BD3" s="412"/>
      <c r="BE3" s="412"/>
      <c r="BF3" s="412"/>
      <c r="BG3" s="412"/>
      <c r="BH3" s="413"/>
    </row>
    <row r="4" spans="2:65" ht="62.25" customHeight="1">
      <c r="B4" s="414" t="s">
        <v>191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22"/>
      <c r="AK4" s="422"/>
      <c r="AL4" s="422"/>
      <c r="AM4" s="422"/>
      <c r="AN4" s="422"/>
      <c r="AO4" s="422"/>
      <c r="AP4" s="422"/>
      <c r="AQ4" s="422"/>
      <c r="AR4" s="422"/>
      <c r="AS4" s="422"/>
      <c r="AT4" s="422"/>
      <c r="AU4" s="422"/>
      <c r="AV4" s="422"/>
      <c r="AW4" s="422"/>
      <c r="AX4" s="423"/>
      <c r="AY4" s="423"/>
      <c r="AZ4" s="423"/>
      <c r="BA4" s="423"/>
      <c r="BB4" s="423"/>
      <c r="BC4" s="423"/>
      <c r="BD4" s="423"/>
      <c r="BE4" s="423"/>
      <c r="BF4" s="423"/>
      <c r="BG4" s="423"/>
      <c r="BH4" s="424"/>
    </row>
    <row r="5" spans="2:65" ht="62.25" customHeight="1" thickBot="1">
      <c r="B5" s="441" t="s">
        <v>213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34"/>
      <c r="P5" s="434"/>
      <c r="Q5" s="434"/>
      <c r="R5" s="434"/>
      <c r="S5" s="434"/>
      <c r="T5" s="434"/>
      <c r="U5" s="434"/>
      <c r="V5" s="426" t="str">
        <f>IF(V4=0,"",(V4-O4)/O4)</f>
        <v/>
      </c>
      <c r="W5" s="426"/>
      <c r="X5" s="426"/>
      <c r="Y5" s="426"/>
      <c r="Z5" s="426"/>
      <c r="AA5" s="426"/>
      <c r="AB5" s="426"/>
      <c r="AC5" s="426" t="str">
        <f>IF(AC4=0,"",(AC4-V4)/V4)</f>
        <v/>
      </c>
      <c r="AD5" s="426"/>
      <c r="AE5" s="426"/>
      <c r="AF5" s="426"/>
      <c r="AG5" s="426"/>
      <c r="AH5" s="426"/>
      <c r="AI5" s="426"/>
      <c r="AJ5" s="426" t="str">
        <f>IF(AJ4=0,"",(AJ4-AC4)/AC4)</f>
        <v/>
      </c>
      <c r="AK5" s="426"/>
      <c r="AL5" s="426"/>
      <c r="AM5" s="426"/>
      <c r="AN5" s="426"/>
      <c r="AO5" s="426"/>
      <c r="AP5" s="426"/>
      <c r="AQ5" s="426" t="str">
        <f>IF(AQ4=0,"",(AQ4-AJ4)/AJ4)</f>
        <v/>
      </c>
      <c r="AR5" s="426"/>
      <c r="AS5" s="426"/>
      <c r="AT5" s="426"/>
      <c r="AU5" s="426"/>
      <c r="AV5" s="426"/>
      <c r="AW5" s="426"/>
      <c r="AX5" s="426" t="e">
        <f>AX6</f>
        <v>#DIV/0!</v>
      </c>
      <c r="AY5" s="426"/>
      <c r="AZ5" s="426"/>
      <c r="BA5" s="426"/>
      <c r="BB5" s="426"/>
      <c r="BC5" s="426"/>
      <c r="BD5" s="426"/>
      <c r="BE5" s="426"/>
      <c r="BF5" s="426"/>
      <c r="BG5" s="426"/>
      <c r="BH5" s="427"/>
    </row>
    <row r="6" spans="2:65" ht="17.100000000000001" hidden="1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421">
        <f>O4</f>
        <v>0</v>
      </c>
      <c r="P6" s="421"/>
      <c r="Q6" s="421"/>
      <c r="R6" s="421"/>
      <c r="S6" s="421"/>
      <c r="T6" s="421"/>
      <c r="U6" s="421"/>
      <c r="V6" s="421" t="str">
        <f>IF(V4=0,"",(V4-O4))</f>
        <v/>
      </c>
      <c r="W6" s="421"/>
      <c r="X6" s="421"/>
      <c r="Y6" s="421"/>
      <c r="Z6" s="421"/>
      <c r="AA6" s="421"/>
      <c r="AB6" s="421"/>
      <c r="AC6" s="421" t="str">
        <f t="shared" ref="AC6" si="0">IF(AC4=0,"",(AC4-V4))</f>
        <v/>
      </c>
      <c r="AD6" s="421"/>
      <c r="AE6" s="421"/>
      <c r="AF6" s="421"/>
      <c r="AG6" s="421"/>
      <c r="AH6" s="421"/>
      <c r="AI6" s="421"/>
      <c r="AJ6" s="421" t="str">
        <f t="shared" ref="AJ6" si="1">IF(AJ4=0,"",(AJ4-AC4))</f>
        <v/>
      </c>
      <c r="AK6" s="421"/>
      <c r="AL6" s="421"/>
      <c r="AM6" s="421"/>
      <c r="AN6" s="421"/>
      <c r="AO6" s="421"/>
      <c r="AP6" s="421"/>
      <c r="AQ6" s="421" t="str">
        <f t="shared" ref="AQ6" si="2">IF(AQ4=0,"",(AQ4-AJ4))</f>
        <v/>
      </c>
      <c r="AR6" s="421"/>
      <c r="AS6" s="421"/>
      <c r="AT6" s="421"/>
      <c r="AU6" s="421"/>
      <c r="AV6" s="421"/>
      <c r="AW6" s="421"/>
      <c r="AX6" s="420" t="e">
        <f>SUM(V6:AW6)/O6</f>
        <v>#DIV/0!</v>
      </c>
      <c r="AY6" s="420"/>
      <c r="AZ6" s="420"/>
      <c r="BA6" s="420"/>
      <c r="BB6" s="420"/>
      <c r="BC6" s="420"/>
      <c r="BD6" s="420"/>
      <c r="BE6" s="420"/>
      <c r="BF6" s="420"/>
      <c r="BG6" s="420"/>
      <c r="BH6" s="420"/>
    </row>
    <row r="7" spans="2:65" ht="17.100000000000001" customHeight="1">
      <c r="AY7" s="3"/>
    </row>
    <row r="8" spans="2:65" ht="16.5" thickBot="1">
      <c r="B8" s="400" t="s">
        <v>132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M8" s="1" t="s">
        <v>119</v>
      </c>
    </row>
    <row r="9" spans="2:65" ht="60.6" customHeight="1" thickBot="1">
      <c r="B9" s="126" t="s">
        <v>119</v>
      </c>
      <c r="C9" s="127"/>
      <c r="D9" s="127"/>
      <c r="E9" s="127"/>
      <c r="F9" s="127"/>
      <c r="G9" s="127"/>
      <c r="H9" s="127"/>
      <c r="I9" s="128"/>
      <c r="J9" s="128"/>
      <c r="K9" s="128" t="s">
        <v>120</v>
      </c>
      <c r="L9" s="127"/>
      <c r="M9" s="127"/>
      <c r="N9" s="127"/>
      <c r="O9" s="127"/>
      <c r="P9" s="443" t="str">
        <f>'О Насловна'!AV6</f>
        <v>2018.</v>
      </c>
      <c r="Q9" s="443"/>
      <c r="R9" s="443"/>
      <c r="S9" s="443"/>
      <c r="T9" s="443"/>
      <c r="U9" s="443"/>
      <c r="V9" s="127"/>
      <c r="W9" s="127"/>
      <c r="X9" s="127"/>
      <c r="Y9" s="127"/>
      <c r="Z9" s="127"/>
      <c r="AA9" s="127"/>
      <c r="AB9" s="127"/>
      <c r="AC9" s="450" t="s">
        <v>209</v>
      </c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2"/>
      <c r="AS9" s="450" t="s">
        <v>210</v>
      </c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9"/>
    </row>
    <row r="10" spans="2:65" ht="59.45" customHeight="1">
      <c r="B10" s="438" t="s">
        <v>203</v>
      </c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40"/>
      <c r="P10" s="439" t="s">
        <v>204</v>
      </c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40"/>
      <c r="AC10" s="435" t="s">
        <v>145</v>
      </c>
      <c r="AD10" s="436"/>
      <c r="AE10" s="436"/>
      <c r="AF10" s="436"/>
      <c r="AG10" s="436"/>
      <c r="AH10" s="436"/>
      <c r="AI10" s="436"/>
      <c r="AJ10" s="436"/>
      <c r="AK10" s="436"/>
      <c r="AL10" s="436"/>
      <c r="AM10" s="436"/>
      <c r="AN10" s="436"/>
      <c r="AO10" s="436"/>
      <c r="AP10" s="436"/>
      <c r="AQ10" s="436"/>
      <c r="AR10" s="437"/>
      <c r="AS10" s="435" t="s">
        <v>145</v>
      </c>
      <c r="AT10" s="436"/>
      <c r="AU10" s="436"/>
      <c r="AV10" s="436"/>
      <c r="AW10" s="436"/>
      <c r="AX10" s="436"/>
      <c r="AY10" s="436"/>
      <c r="AZ10" s="436"/>
      <c r="BA10" s="436"/>
      <c r="BB10" s="436"/>
      <c r="BC10" s="436"/>
      <c r="BD10" s="436"/>
      <c r="BE10" s="436"/>
      <c r="BF10" s="436"/>
      <c r="BG10" s="436"/>
      <c r="BH10" s="437"/>
    </row>
    <row r="11" spans="2:65" ht="42.6" customHeight="1" thickBot="1">
      <c r="B11" s="428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30"/>
      <c r="P11" s="431">
        <f>B11*IF(AS11=0,1,AC11)/IF(AS11=0,1,AS11)</f>
        <v>0</v>
      </c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3"/>
      <c r="AC11" s="453"/>
      <c r="AD11" s="454"/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4"/>
      <c r="AR11" s="455"/>
      <c r="AS11" s="453"/>
      <c r="AT11" s="454"/>
      <c r="AU11" s="454"/>
      <c r="AV11" s="454"/>
      <c r="AW11" s="454"/>
      <c r="AX11" s="454"/>
      <c r="AY11" s="454"/>
      <c r="AZ11" s="454"/>
      <c r="BA11" s="454"/>
      <c r="BB11" s="454"/>
      <c r="BC11" s="454"/>
      <c r="BD11" s="454"/>
      <c r="BE11" s="454"/>
      <c r="BF11" s="454"/>
      <c r="BG11" s="454"/>
      <c r="BH11" s="456"/>
    </row>
    <row r="12" spans="2:65" ht="17.100000000000001" customHeight="1"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</row>
    <row r="13" spans="2:65" ht="16.5" thickBot="1">
      <c r="B13" s="400" t="s">
        <v>131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</row>
    <row r="14" spans="2:65" ht="65.099999999999994" customHeight="1" thickBot="1">
      <c r="B14" s="463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5"/>
      <c r="O14" s="408">
        <v>2015</v>
      </c>
      <c r="P14" s="409"/>
      <c r="Q14" s="409"/>
      <c r="R14" s="409"/>
      <c r="S14" s="409"/>
      <c r="T14" s="409"/>
      <c r="U14" s="425"/>
      <c r="V14" s="408">
        <v>2016</v>
      </c>
      <c r="W14" s="409"/>
      <c r="X14" s="409"/>
      <c r="Y14" s="409"/>
      <c r="Z14" s="409"/>
      <c r="AA14" s="409"/>
      <c r="AB14" s="425"/>
      <c r="AC14" s="409">
        <v>2017</v>
      </c>
      <c r="AD14" s="409"/>
      <c r="AE14" s="409"/>
      <c r="AF14" s="409"/>
      <c r="AG14" s="409"/>
      <c r="AH14" s="409"/>
      <c r="AI14" s="409"/>
      <c r="AJ14" s="408">
        <v>2018</v>
      </c>
      <c r="AK14" s="409"/>
      <c r="AL14" s="409"/>
      <c r="AM14" s="409"/>
      <c r="AN14" s="409"/>
      <c r="AO14" s="409"/>
      <c r="AP14" s="409"/>
      <c r="AQ14" s="397">
        <v>2019</v>
      </c>
      <c r="AR14" s="398"/>
      <c r="AS14" s="398"/>
      <c r="AT14" s="398"/>
      <c r="AU14" s="398"/>
      <c r="AV14" s="398"/>
      <c r="AW14" s="399"/>
      <c r="AX14" s="457" t="s">
        <v>212</v>
      </c>
      <c r="AY14" s="457"/>
      <c r="AZ14" s="457"/>
      <c r="BA14" s="457"/>
      <c r="BB14" s="457"/>
      <c r="BC14" s="457"/>
      <c r="BD14" s="457"/>
      <c r="BE14" s="457"/>
      <c r="BF14" s="457"/>
      <c r="BG14" s="457"/>
      <c r="BH14" s="458"/>
    </row>
    <row r="15" spans="2:65" ht="62.25" customHeight="1">
      <c r="B15" s="410" t="s">
        <v>188</v>
      </c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05"/>
      <c r="P15" s="406"/>
      <c r="Q15" s="406"/>
      <c r="R15" s="406"/>
      <c r="S15" s="406"/>
      <c r="T15" s="406"/>
      <c r="U15" s="407"/>
      <c r="V15" s="405"/>
      <c r="W15" s="406"/>
      <c r="X15" s="406"/>
      <c r="Y15" s="406"/>
      <c r="Z15" s="406"/>
      <c r="AA15" s="406"/>
      <c r="AB15" s="407"/>
      <c r="AC15" s="405"/>
      <c r="AD15" s="406"/>
      <c r="AE15" s="406"/>
      <c r="AF15" s="406"/>
      <c r="AG15" s="406"/>
      <c r="AH15" s="406"/>
      <c r="AI15" s="407"/>
      <c r="AJ15" s="405"/>
      <c r="AK15" s="406"/>
      <c r="AL15" s="406"/>
      <c r="AM15" s="406"/>
      <c r="AN15" s="406"/>
      <c r="AO15" s="406"/>
      <c r="AP15" s="407"/>
      <c r="AQ15" s="405"/>
      <c r="AR15" s="406"/>
      <c r="AS15" s="406"/>
      <c r="AT15" s="406"/>
      <c r="AU15" s="406"/>
      <c r="AV15" s="406"/>
      <c r="AW15" s="407"/>
      <c r="AX15" s="460"/>
      <c r="AY15" s="461"/>
      <c r="AZ15" s="461"/>
      <c r="BA15" s="461"/>
      <c r="BB15" s="461"/>
      <c r="BC15" s="461"/>
      <c r="BD15" s="461"/>
      <c r="BE15" s="461"/>
      <c r="BF15" s="461"/>
      <c r="BG15" s="461"/>
      <c r="BH15" s="462"/>
    </row>
    <row r="16" spans="2:65" ht="68.099999999999994" customHeight="1" thickBot="1">
      <c r="B16" s="391" t="s">
        <v>213</v>
      </c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3"/>
      <c r="P16" s="394"/>
      <c r="Q16" s="394"/>
      <c r="R16" s="394"/>
      <c r="S16" s="394"/>
      <c r="T16" s="394"/>
      <c r="U16" s="395"/>
      <c r="V16" s="380" t="str">
        <f>IF(V15=0,"",(V15-O15)/O15)</f>
        <v/>
      </c>
      <c r="W16" s="381"/>
      <c r="X16" s="381"/>
      <c r="Y16" s="381"/>
      <c r="Z16" s="381"/>
      <c r="AA16" s="381"/>
      <c r="AB16" s="382"/>
      <c r="AC16" s="380" t="str">
        <f>IF(AC15=0,"",(AC15-V15)/V15)</f>
        <v/>
      </c>
      <c r="AD16" s="381"/>
      <c r="AE16" s="381"/>
      <c r="AF16" s="381"/>
      <c r="AG16" s="381"/>
      <c r="AH16" s="381"/>
      <c r="AI16" s="382"/>
      <c r="AJ16" s="380" t="str">
        <f>IF(AJ15=0,"",(AJ15-AC15)/AC15)</f>
        <v/>
      </c>
      <c r="AK16" s="381"/>
      <c r="AL16" s="381"/>
      <c r="AM16" s="381"/>
      <c r="AN16" s="381"/>
      <c r="AO16" s="381"/>
      <c r="AP16" s="382"/>
      <c r="AQ16" s="380" t="str">
        <f>IF(AQ15=0,"",(AQ15-AJ15)/AJ15)</f>
        <v/>
      </c>
      <c r="AR16" s="381"/>
      <c r="AS16" s="381"/>
      <c r="AT16" s="381"/>
      <c r="AU16" s="381"/>
      <c r="AV16" s="381"/>
      <c r="AW16" s="382"/>
      <c r="AX16" s="381" t="e">
        <f>AX18</f>
        <v>#DIV/0!</v>
      </c>
      <c r="AY16" s="381"/>
      <c r="AZ16" s="381"/>
      <c r="BA16" s="381"/>
      <c r="BB16" s="381"/>
      <c r="BC16" s="381"/>
      <c r="BD16" s="381"/>
      <c r="BE16" s="381"/>
      <c r="BF16" s="381"/>
      <c r="BG16" s="381"/>
      <c r="BH16" s="383"/>
    </row>
    <row r="17" spans="2:61" ht="17.100000000000001" customHeight="1">
      <c r="B17" s="401" t="s">
        <v>146</v>
      </c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401"/>
      <c r="BC17" s="401"/>
      <c r="BD17" s="401"/>
      <c r="BE17" s="401"/>
      <c r="BF17" s="401"/>
      <c r="BG17" s="401"/>
      <c r="BH17" s="401"/>
    </row>
    <row r="18" spans="2:61" ht="17.100000000000001" hidden="1" customHeight="1"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396">
        <f>O15</f>
        <v>0</v>
      </c>
      <c r="P18" s="396"/>
      <c r="Q18" s="396"/>
      <c r="R18" s="396"/>
      <c r="S18" s="396"/>
      <c r="T18" s="396"/>
      <c r="U18" s="396"/>
      <c r="V18" s="396" t="str">
        <f>IF(V15=0,"",(V15-O15))</f>
        <v/>
      </c>
      <c r="W18" s="396"/>
      <c r="X18" s="396"/>
      <c r="Y18" s="396"/>
      <c r="Z18" s="396"/>
      <c r="AA18" s="396"/>
      <c r="AB18" s="396"/>
      <c r="AC18" s="396" t="str">
        <f t="shared" ref="AC18" si="3">IF(AC15=0,"",(AC15-V15))</f>
        <v/>
      </c>
      <c r="AD18" s="396"/>
      <c r="AE18" s="396"/>
      <c r="AF18" s="396"/>
      <c r="AG18" s="396"/>
      <c r="AH18" s="396"/>
      <c r="AI18" s="396"/>
      <c r="AJ18" s="396" t="str">
        <f t="shared" ref="AJ18" si="4">IF(AJ15=0,"",(AJ15-AC15))</f>
        <v/>
      </c>
      <c r="AK18" s="396"/>
      <c r="AL18" s="396"/>
      <c r="AM18" s="396"/>
      <c r="AN18" s="396"/>
      <c r="AO18" s="396"/>
      <c r="AP18" s="396"/>
      <c r="AQ18" s="396" t="str">
        <f t="shared" ref="AQ18" si="5">IF(AQ15=0,"",(AQ15-AJ15))</f>
        <v/>
      </c>
      <c r="AR18" s="396"/>
      <c r="AS18" s="396"/>
      <c r="AT18" s="396"/>
      <c r="AU18" s="396"/>
      <c r="AV18" s="396"/>
      <c r="AW18" s="396"/>
      <c r="AX18" s="449" t="e">
        <f>SUM(V18:AW18)/O18</f>
        <v>#DIV/0!</v>
      </c>
      <c r="AY18" s="449"/>
      <c r="AZ18" s="449"/>
      <c r="BA18" s="449"/>
      <c r="BB18" s="449"/>
      <c r="BC18" s="449"/>
      <c r="BD18" s="449"/>
      <c r="BE18" s="449"/>
      <c r="BF18" s="449"/>
      <c r="BG18" s="449"/>
      <c r="BH18" s="449"/>
    </row>
    <row r="19" spans="2:61" ht="14.1" customHeight="1">
      <c r="AY19" s="3"/>
    </row>
    <row r="20" spans="2:61" ht="14.1" customHeight="1">
      <c r="AY20" s="3"/>
    </row>
    <row r="21" spans="2:61" ht="22.5" customHeight="1">
      <c r="B21" s="130" t="s">
        <v>133</v>
      </c>
      <c r="I21" s="26"/>
      <c r="J21" s="169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0"/>
    </row>
    <row r="22" spans="2:61" s="175" customFormat="1" ht="62.25" customHeight="1" thickBot="1">
      <c r="B22" s="384" t="s">
        <v>214</v>
      </c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9"/>
    </row>
    <row r="23" spans="2:61" ht="22.5" customHeight="1">
      <c r="B23" s="385" t="s">
        <v>113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4"/>
      <c r="BI23" s="4"/>
    </row>
    <row r="24" spans="2:61" ht="127.5" customHeight="1">
      <c r="B24" s="402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  <c r="BE24" s="403"/>
      <c r="BF24" s="403"/>
      <c r="BG24" s="403"/>
      <c r="BH24" s="404"/>
    </row>
    <row r="25" spans="2:61" ht="22.5" customHeight="1">
      <c r="B25" s="388" t="s">
        <v>121</v>
      </c>
      <c r="C25" s="389"/>
      <c r="D25" s="389"/>
      <c r="E25" s="389"/>
      <c r="F25" s="389"/>
      <c r="G25" s="389"/>
      <c r="H25" s="389"/>
      <c r="I25" s="389"/>
      <c r="J25" s="389"/>
      <c r="K25" s="389"/>
      <c r="L25" s="390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25"/>
    </row>
    <row r="26" spans="2:61" ht="127.5" customHeight="1" thickBot="1">
      <c r="B26" s="377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8"/>
      <c r="AX26" s="378"/>
      <c r="AY26" s="378"/>
      <c r="AZ26" s="378"/>
      <c r="BA26" s="378"/>
      <c r="BB26" s="378"/>
      <c r="BC26" s="378"/>
      <c r="BD26" s="378"/>
      <c r="BE26" s="378"/>
      <c r="BF26" s="378"/>
      <c r="BG26" s="378"/>
      <c r="BH26" s="379"/>
    </row>
  </sheetData>
  <sheetProtection algorithmName="SHA-512" hashValue="kebp96iHEDxRR0VmQ+/dH5r0LjNxGf55YGMcjE3ljrLvIHj1p/sh4S3CP0EVXZ8sz4eLZ0F8Rky36W5K0K8hrQ==" saltValue="STtLlTBVcsc87nsHaNFclQ==" spinCount="100000" sheet="1" formatCells="0" formatRows="0"/>
  <mergeCells count="76">
    <mergeCell ref="R1:W1"/>
    <mergeCell ref="C1:Q1"/>
    <mergeCell ref="AX18:BH18"/>
    <mergeCell ref="AC9:AR9"/>
    <mergeCell ref="V6:AB6"/>
    <mergeCell ref="AC6:AI6"/>
    <mergeCell ref="AJ6:AP6"/>
    <mergeCell ref="AQ6:AW6"/>
    <mergeCell ref="AC11:AR11"/>
    <mergeCell ref="AS11:BH11"/>
    <mergeCell ref="AX14:BH14"/>
    <mergeCell ref="B13:AP13"/>
    <mergeCell ref="AS9:BH9"/>
    <mergeCell ref="AX15:BH15"/>
    <mergeCell ref="B14:N14"/>
    <mergeCell ref="O14:U14"/>
    <mergeCell ref="V14:AB14"/>
    <mergeCell ref="AC14:AI14"/>
    <mergeCell ref="AX5:BH5"/>
    <mergeCell ref="B11:O11"/>
    <mergeCell ref="P11:AB11"/>
    <mergeCell ref="O5:U5"/>
    <mergeCell ref="V5:AB5"/>
    <mergeCell ref="AC5:AI5"/>
    <mergeCell ref="AJ5:AP5"/>
    <mergeCell ref="AQ5:AW5"/>
    <mergeCell ref="AC10:AR10"/>
    <mergeCell ref="AS10:BH10"/>
    <mergeCell ref="B10:O10"/>
    <mergeCell ref="P10:AB10"/>
    <mergeCell ref="B5:N5"/>
    <mergeCell ref="P9:U9"/>
    <mergeCell ref="B8:BD8"/>
    <mergeCell ref="O3:U3"/>
    <mergeCell ref="AQ3:AW3"/>
    <mergeCell ref="V3:AB3"/>
    <mergeCell ref="AC3:AI3"/>
    <mergeCell ref="AJ3:AP3"/>
    <mergeCell ref="AX6:BH6"/>
    <mergeCell ref="O6:U6"/>
    <mergeCell ref="AC4:AI4"/>
    <mergeCell ref="AJ4:AP4"/>
    <mergeCell ref="AQ4:AW4"/>
    <mergeCell ref="AX4:BH4"/>
    <mergeCell ref="AQ14:AW14"/>
    <mergeCell ref="B2:AI2"/>
    <mergeCell ref="B17:BH17"/>
    <mergeCell ref="B24:BH24"/>
    <mergeCell ref="AQ15:AW15"/>
    <mergeCell ref="AJ14:AP14"/>
    <mergeCell ref="B15:N15"/>
    <mergeCell ref="O15:U15"/>
    <mergeCell ref="V15:AB15"/>
    <mergeCell ref="AC15:AI15"/>
    <mergeCell ref="AJ15:AP15"/>
    <mergeCell ref="AX3:BH3"/>
    <mergeCell ref="B4:N4"/>
    <mergeCell ref="O4:U4"/>
    <mergeCell ref="V4:AB4"/>
    <mergeCell ref="B3:N3"/>
    <mergeCell ref="B26:BH26"/>
    <mergeCell ref="AQ16:AW16"/>
    <mergeCell ref="AX16:BH16"/>
    <mergeCell ref="B22:BH22"/>
    <mergeCell ref="B23:L23"/>
    <mergeCell ref="B25:L25"/>
    <mergeCell ref="B16:N16"/>
    <mergeCell ref="O16:U16"/>
    <mergeCell ref="V16:AB16"/>
    <mergeCell ref="AC16:AI16"/>
    <mergeCell ref="AJ16:AP16"/>
    <mergeCell ref="O18:U18"/>
    <mergeCell ref="V18:AB18"/>
    <mergeCell ref="AC18:AI18"/>
    <mergeCell ref="AJ18:AP18"/>
    <mergeCell ref="AQ18:AW18"/>
  </mergeCells>
  <printOptions horizontalCentered="1"/>
  <pageMargins left="0.78740157480314965" right="0.39370078740157483" top="0.78740157480314965" bottom="0.98425196850393704" header="0.39370078740157483" footer="0.39370078740157483"/>
  <pageSetup paperSize="9" scale="96" orientation="portrait" errors="blank" horizontalDpi="4294967295" verticalDpi="4294967295" r:id="rId1"/>
  <headerFooter>
    <oddFooter xml:space="preserve">&amp;LОбразац СЕМ 02/5&amp;RВер 0 </oddFooter>
    <evenFooter>&amp;C7</evenFooter>
  </headerFooter>
  <rowBreaks count="1" manualBreakCount="1">
    <brk id="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BH40"/>
  <sheetViews>
    <sheetView zoomScale="150" zoomScaleNormal="150" zoomScalePageLayoutView="145" workbookViewId="0">
      <selection activeCell="D1" sqref="D1:R1"/>
    </sheetView>
  </sheetViews>
  <sheetFormatPr defaultColWidth="9.140625" defaultRowHeight="15"/>
  <cols>
    <col min="1" max="8" width="1.42578125" style="1" customWidth="1"/>
    <col min="9" max="12" width="2" style="1" customWidth="1"/>
    <col min="13" max="50" width="1.5703125" style="1" customWidth="1"/>
    <col min="51" max="54" width="1.42578125" style="1" customWidth="1"/>
    <col min="55" max="61" width="1.85546875" style="1" customWidth="1"/>
    <col min="62" max="62" width="2" style="1" customWidth="1"/>
    <col min="63" max="16384" width="9.140625" style="1"/>
  </cols>
  <sheetData>
    <row r="1" spans="2:60" ht="17.100000000000001" customHeight="1">
      <c r="D1" s="447" t="s">
        <v>222</v>
      </c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4" t="str">
        <f>'О Насловна'!AV6</f>
        <v>2018.</v>
      </c>
      <c r="T1" s="445"/>
      <c r="U1" s="445"/>
      <c r="V1" s="445"/>
      <c r="W1" s="445"/>
      <c r="X1" s="446"/>
    </row>
    <row r="2" spans="2:60" ht="15.75">
      <c r="B2" s="481" t="s">
        <v>134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</row>
    <row r="3" spans="2:60" ht="6" customHeight="1">
      <c r="B3" s="472" t="s">
        <v>90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4"/>
      <c r="AF3" s="11"/>
      <c r="AG3" s="12"/>
      <c r="AH3" s="12"/>
      <c r="AI3" s="12"/>
      <c r="AJ3" s="12"/>
      <c r="AK3" s="12"/>
      <c r="AL3" s="1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3"/>
    </row>
    <row r="4" spans="2:60" ht="15" customHeight="1">
      <c r="B4" s="472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4"/>
      <c r="AF4" s="14"/>
      <c r="AG4" s="149"/>
      <c r="AH4" s="4"/>
      <c r="AI4" s="475" t="s">
        <v>87</v>
      </c>
      <c r="AJ4" s="475"/>
      <c r="AK4" s="475"/>
      <c r="AL4" s="475"/>
      <c r="AM4" s="475"/>
      <c r="AN4" s="475"/>
      <c r="AO4" s="475"/>
      <c r="AP4" s="475"/>
      <c r="AQ4" s="475"/>
      <c r="AR4" s="475"/>
      <c r="AS4" s="475"/>
      <c r="AT4" s="475"/>
      <c r="AU4" s="475"/>
      <c r="AV4" s="475"/>
      <c r="AW4" s="475"/>
      <c r="AX4" s="475"/>
      <c r="AY4" s="475"/>
      <c r="AZ4" s="475"/>
      <c r="BA4" s="475"/>
      <c r="BB4" s="475"/>
      <c r="BC4" s="475"/>
      <c r="BD4" s="475"/>
      <c r="BE4" s="475"/>
      <c r="BF4" s="475"/>
      <c r="BG4" s="475"/>
      <c r="BH4" s="476"/>
    </row>
    <row r="5" spans="2:60" ht="5.25" customHeight="1">
      <c r="B5" s="472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4"/>
      <c r="AF5" s="14"/>
      <c r="AG5" s="32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15"/>
    </row>
    <row r="6" spans="2:60" ht="17.25" customHeight="1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4"/>
      <c r="AF6" s="14"/>
      <c r="AG6" s="149"/>
      <c r="AH6" s="4"/>
      <c r="AI6" s="6" t="s">
        <v>147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469"/>
      <c r="BD6" s="470"/>
      <c r="BE6" s="471"/>
      <c r="BF6" s="6" t="s">
        <v>148</v>
      </c>
      <c r="BG6" s="6"/>
      <c r="BH6" s="5"/>
    </row>
    <row r="7" spans="2:60" ht="4.5" customHeight="1">
      <c r="B7" s="472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4"/>
      <c r="AF7" s="17"/>
      <c r="AG7" s="29"/>
      <c r="AH7" s="18"/>
      <c r="AI7" s="18"/>
      <c r="AJ7" s="18"/>
      <c r="AK7" s="18"/>
      <c r="AL7" s="18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20"/>
    </row>
    <row r="8" spans="2:60" ht="6" customHeight="1">
      <c r="B8" s="472" t="s">
        <v>102</v>
      </c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4"/>
      <c r="AF8" s="11"/>
      <c r="AG8" s="30"/>
      <c r="AH8" s="12"/>
      <c r="AI8" s="12"/>
      <c r="AJ8" s="12"/>
      <c r="AK8" s="12"/>
      <c r="AL8" s="1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13"/>
    </row>
    <row r="9" spans="2:60" ht="17.25" customHeight="1">
      <c r="B9" s="472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4"/>
      <c r="AF9" s="14"/>
      <c r="AG9" s="149"/>
      <c r="AH9" s="4"/>
      <c r="AI9" s="475" t="s">
        <v>87</v>
      </c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75"/>
      <c r="BA9" s="475"/>
      <c r="BB9" s="475"/>
      <c r="BC9" s="475"/>
      <c r="BD9" s="475"/>
      <c r="BE9" s="475"/>
      <c r="BF9" s="475"/>
      <c r="BG9" s="475"/>
      <c r="BH9" s="476"/>
    </row>
    <row r="10" spans="2:60" ht="4.5" customHeight="1">
      <c r="B10" s="472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4"/>
      <c r="AF10" s="14"/>
      <c r="AG10" s="3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15"/>
    </row>
    <row r="11" spans="2:60">
      <c r="B11" s="472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4"/>
      <c r="AF11" s="14"/>
      <c r="AG11" s="149"/>
      <c r="AH11" s="4"/>
      <c r="AI11" s="480" t="s">
        <v>88</v>
      </c>
      <c r="AJ11" s="475"/>
      <c r="AK11" s="475"/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5"/>
      <c r="BB11" s="475"/>
      <c r="BC11" s="475"/>
      <c r="BD11" s="475"/>
      <c r="BE11" s="475"/>
      <c r="BF11" s="475"/>
      <c r="BG11" s="475"/>
      <c r="BH11" s="476"/>
    </row>
    <row r="12" spans="2:60" ht="4.5" customHeight="1">
      <c r="B12" s="472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4"/>
      <c r="AF12" s="17"/>
      <c r="AG12" s="29"/>
      <c r="AH12" s="18"/>
      <c r="AI12" s="18"/>
      <c r="AJ12" s="18"/>
      <c r="AK12" s="18"/>
      <c r="AL12" s="18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20"/>
    </row>
    <row r="13" spans="2:60" ht="6" customHeight="1">
      <c r="B13" s="472" t="s">
        <v>103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4"/>
      <c r="AF13" s="14"/>
      <c r="AG13" s="31"/>
      <c r="AH13" s="16"/>
      <c r="AI13" s="16"/>
      <c r="AJ13" s="16"/>
      <c r="AK13" s="16"/>
      <c r="AL13" s="16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15"/>
    </row>
    <row r="14" spans="2:60">
      <c r="B14" s="472"/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74"/>
      <c r="AF14" s="14"/>
      <c r="AG14" s="149"/>
      <c r="AH14" s="4"/>
      <c r="AI14" s="475" t="s">
        <v>87</v>
      </c>
      <c r="AJ14" s="475"/>
      <c r="AK14" s="475"/>
      <c r="AL14" s="475"/>
      <c r="AM14" s="475"/>
      <c r="AN14" s="475"/>
      <c r="AO14" s="475"/>
      <c r="AP14" s="475"/>
      <c r="AQ14" s="475"/>
      <c r="AR14" s="475"/>
      <c r="AS14" s="475"/>
      <c r="AT14" s="475"/>
      <c r="AU14" s="475"/>
      <c r="AV14" s="475"/>
      <c r="AW14" s="475"/>
      <c r="AX14" s="475"/>
      <c r="AY14" s="475"/>
      <c r="AZ14" s="475"/>
      <c r="BA14" s="475"/>
      <c r="BB14" s="475"/>
      <c r="BC14" s="475"/>
      <c r="BD14" s="475"/>
      <c r="BE14" s="475"/>
      <c r="BF14" s="475"/>
      <c r="BG14" s="475"/>
      <c r="BH14" s="476"/>
    </row>
    <row r="15" spans="2:60" ht="4.5" customHeight="1">
      <c r="B15" s="472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  <c r="AD15" s="473"/>
      <c r="AE15" s="474"/>
      <c r="AF15" s="14"/>
      <c r="AG15" s="32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15"/>
    </row>
    <row r="16" spans="2:60">
      <c r="B16" s="472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4"/>
      <c r="AF16" s="14"/>
      <c r="AG16" s="149"/>
      <c r="AH16" s="4"/>
      <c r="AI16" s="6" t="s">
        <v>149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469"/>
      <c r="BA16" s="470"/>
      <c r="BB16" s="470"/>
      <c r="BC16" s="471"/>
      <c r="BD16" s="6" t="s">
        <v>148</v>
      </c>
      <c r="BE16" s="6"/>
      <c r="BF16" s="6"/>
      <c r="BG16" s="6"/>
      <c r="BH16" s="5"/>
    </row>
    <row r="17" spans="2:60" ht="6" customHeight="1">
      <c r="B17" s="472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4"/>
      <c r="AF17" s="17"/>
      <c r="AG17" s="29"/>
      <c r="AH17" s="18"/>
      <c r="AI17" s="18"/>
      <c r="AJ17" s="18"/>
      <c r="AK17" s="18"/>
      <c r="AL17" s="18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20"/>
    </row>
    <row r="18" spans="2:60" ht="7.5" customHeight="1">
      <c r="B18" s="472" t="s">
        <v>104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4"/>
      <c r="AF18" s="11"/>
      <c r="AG18" s="30"/>
      <c r="AH18" s="12"/>
      <c r="AI18" s="12"/>
      <c r="AJ18" s="12"/>
      <c r="AK18" s="12"/>
      <c r="AL18" s="1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13"/>
    </row>
    <row r="19" spans="2:60">
      <c r="B19" s="472"/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3"/>
      <c r="AD19" s="473"/>
      <c r="AE19" s="474"/>
      <c r="AF19" s="14"/>
      <c r="AG19" s="149"/>
      <c r="AH19" s="4"/>
      <c r="AI19" s="475" t="s">
        <v>87</v>
      </c>
      <c r="AJ19" s="475"/>
      <c r="AK19" s="475"/>
      <c r="AL19" s="475"/>
      <c r="AM19" s="475"/>
      <c r="AN19" s="475"/>
      <c r="AO19" s="475"/>
      <c r="AP19" s="475"/>
      <c r="AQ19" s="475"/>
      <c r="AR19" s="475"/>
      <c r="AS19" s="475"/>
      <c r="AT19" s="475"/>
      <c r="AU19" s="475"/>
      <c r="AV19" s="475"/>
      <c r="AW19" s="475"/>
      <c r="AX19" s="475"/>
      <c r="AY19" s="475"/>
      <c r="AZ19" s="475"/>
      <c r="BA19" s="475"/>
      <c r="BB19" s="475"/>
      <c r="BC19" s="475"/>
      <c r="BD19" s="475"/>
      <c r="BE19" s="475"/>
      <c r="BF19" s="475"/>
      <c r="BG19" s="475"/>
      <c r="BH19" s="476"/>
    </row>
    <row r="20" spans="2:60" ht="5.25" customHeight="1">
      <c r="B20" s="472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4"/>
      <c r="AF20" s="14"/>
      <c r="AG20" s="32"/>
      <c r="AH20" s="4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5"/>
    </row>
    <row r="21" spans="2:60">
      <c r="B21" s="472"/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3"/>
      <c r="Y21" s="473"/>
      <c r="Z21" s="473"/>
      <c r="AA21" s="473"/>
      <c r="AB21" s="473"/>
      <c r="AC21" s="473"/>
      <c r="AD21" s="473"/>
      <c r="AE21" s="474"/>
      <c r="AF21" s="14"/>
      <c r="AG21" s="149"/>
      <c r="AH21" s="4"/>
      <c r="AI21" s="475" t="s">
        <v>89</v>
      </c>
      <c r="AJ21" s="475"/>
      <c r="AK21" s="475"/>
      <c r="AL21" s="475"/>
      <c r="AM21" s="475"/>
      <c r="AN21" s="475"/>
      <c r="AO21" s="475"/>
      <c r="AP21" s="475"/>
      <c r="AQ21" s="475"/>
      <c r="AR21" s="475"/>
      <c r="AS21" s="475"/>
      <c r="AT21" s="475"/>
      <c r="AU21" s="475"/>
      <c r="AV21" s="475"/>
      <c r="AW21" s="475"/>
      <c r="AX21" s="475"/>
      <c r="AY21" s="475"/>
      <c r="AZ21" s="475"/>
      <c r="BA21" s="475"/>
      <c r="BB21" s="475"/>
      <c r="BC21" s="475"/>
      <c r="BD21" s="475"/>
      <c r="BE21" s="475"/>
      <c r="BF21" s="475"/>
      <c r="BG21" s="475"/>
      <c r="BH21" s="476"/>
    </row>
    <row r="22" spans="2:60" ht="6" customHeight="1">
      <c r="B22" s="472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74"/>
      <c r="AF22" s="14"/>
      <c r="AG22" s="32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15"/>
    </row>
    <row r="23" spans="2:60">
      <c r="B23" s="472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3"/>
      <c r="AA23" s="473"/>
      <c r="AB23" s="473"/>
      <c r="AC23" s="473"/>
      <c r="AD23" s="473"/>
      <c r="AE23" s="474"/>
      <c r="AF23" s="14"/>
      <c r="AG23" s="149"/>
      <c r="AH23" s="4"/>
      <c r="AI23" s="480" t="s">
        <v>88</v>
      </c>
      <c r="AJ23" s="475"/>
      <c r="AK23" s="475"/>
      <c r="AL23" s="475"/>
      <c r="AM23" s="475"/>
      <c r="AN23" s="475"/>
      <c r="AO23" s="475"/>
      <c r="AP23" s="475"/>
      <c r="AQ23" s="475"/>
      <c r="AR23" s="475"/>
      <c r="AS23" s="475"/>
      <c r="AT23" s="475"/>
      <c r="AU23" s="475"/>
      <c r="AV23" s="475"/>
      <c r="AW23" s="475"/>
      <c r="AX23" s="475"/>
      <c r="AY23" s="475"/>
      <c r="AZ23" s="475"/>
      <c r="BA23" s="475"/>
      <c r="BB23" s="475"/>
      <c r="BC23" s="475"/>
      <c r="BD23" s="475"/>
      <c r="BE23" s="475"/>
      <c r="BF23" s="475"/>
      <c r="BG23" s="475"/>
      <c r="BH23" s="476"/>
    </row>
    <row r="24" spans="2:60" ht="6" customHeight="1">
      <c r="B24" s="472"/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473"/>
      <c r="AE24" s="474"/>
      <c r="AF24" s="17"/>
      <c r="AG24" s="29"/>
      <c r="AH24" s="18"/>
      <c r="AI24" s="18"/>
      <c r="AJ24" s="18"/>
      <c r="AK24" s="18"/>
      <c r="AL24" s="18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20"/>
    </row>
    <row r="25" spans="2:60" ht="4.5" customHeight="1">
      <c r="B25" s="472" t="s">
        <v>118</v>
      </c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4"/>
      <c r="AF25" s="11"/>
      <c r="AG25" s="30"/>
      <c r="AH25" s="12"/>
      <c r="AI25" s="12"/>
      <c r="AJ25" s="12"/>
      <c r="AK25" s="12"/>
      <c r="AL25" s="1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13"/>
    </row>
    <row r="26" spans="2:60">
      <c r="B26" s="472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74"/>
      <c r="AF26" s="14"/>
      <c r="AG26" s="149"/>
      <c r="AH26" s="4"/>
      <c r="AI26" s="475" t="s">
        <v>87</v>
      </c>
      <c r="AJ26" s="475"/>
      <c r="AK26" s="475"/>
      <c r="AL26" s="475"/>
      <c r="AM26" s="475"/>
      <c r="AN26" s="475"/>
      <c r="AO26" s="475"/>
      <c r="AP26" s="475"/>
      <c r="AQ26" s="475"/>
      <c r="AR26" s="475"/>
      <c r="AS26" s="475"/>
      <c r="AT26" s="475"/>
      <c r="AU26" s="475"/>
      <c r="AV26" s="475"/>
      <c r="AW26" s="475"/>
      <c r="AX26" s="475"/>
      <c r="AY26" s="475"/>
      <c r="AZ26" s="475"/>
      <c r="BA26" s="475"/>
      <c r="BB26" s="475"/>
      <c r="BC26" s="475"/>
      <c r="BD26" s="475"/>
      <c r="BE26" s="475"/>
      <c r="BF26" s="475"/>
      <c r="BG26" s="475"/>
      <c r="BH26" s="476"/>
    </row>
    <row r="27" spans="2:60" ht="5.25" customHeight="1">
      <c r="B27" s="472"/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473"/>
      <c r="AE27" s="474"/>
      <c r="AF27" s="14"/>
      <c r="AG27" s="32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15"/>
    </row>
    <row r="28" spans="2:60">
      <c r="B28" s="472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4"/>
      <c r="AF28" s="14"/>
      <c r="AG28" s="149"/>
      <c r="AH28" s="4"/>
      <c r="AI28" s="480" t="s">
        <v>88</v>
      </c>
      <c r="AJ28" s="475"/>
      <c r="AK28" s="475"/>
      <c r="AL28" s="475"/>
      <c r="AM28" s="475"/>
      <c r="AN28" s="475"/>
      <c r="AO28" s="475"/>
      <c r="AP28" s="475"/>
      <c r="AQ28" s="475"/>
      <c r="AR28" s="475"/>
      <c r="AS28" s="475"/>
      <c r="AT28" s="475"/>
      <c r="AU28" s="475"/>
      <c r="AV28" s="475"/>
      <c r="AW28" s="475"/>
      <c r="AX28" s="475"/>
      <c r="AY28" s="475"/>
      <c r="AZ28" s="475"/>
      <c r="BA28" s="475"/>
      <c r="BB28" s="475"/>
      <c r="BC28" s="475"/>
      <c r="BD28" s="475"/>
      <c r="BE28" s="475"/>
      <c r="BF28" s="475"/>
      <c r="BG28" s="475"/>
      <c r="BH28" s="476"/>
    </row>
    <row r="29" spans="2:60" ht="4.5" customHeight="1">
      <c r="B29" s="472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4"/>
      <c r="AF29" s="17"/>
      <c r="AG29" s="29"/>
      <c r="AH29" s="18"/>
      <c r="AI29" s="18"/>
      <c r="AJ29" s="18"/>
      <c r="AK29" s="18"/>
      <c r="AL29" s="18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20"/>
    </row>
    <row r="30" spans="2:60" ht="5.25" customHeight="1">
      <c r="B30" s="472" t="s">
        <v>117</v>
      </c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4"/>
      <c r="AF30" s="11"/>
      <c r="AG30" s="30"/>
      <c r="AH30" s="12"/>
      <c r="AI30" s="12"/>
      <c r="AJ30" s="12"/>
      <c r="AK30" s="12"/>
      <c r="AL30" s="1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13"/>
    </row>
    <row r="31" spans="2:60">
      <c r="B31" s="472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4"/>
      <c r="AF31" s="14"/>
      <c r="AG31" s="149"/>
      <c r="AH31" s="4"/>
      <c r="AI31" s="475" t="s">
        <v>87</v>
      </c>
      <c r="AJ31" s="475"/>
      <c r="AK31" s="475"/>
      <c r="AL31" s="475"/>
      <c r="AM31" s="475"/>
      <c r="AN31" s="475"/>
      <c r="AO31" s="475"/>
      <c r="AP31" s="475"/>
      <c r="AQ31" s="475"/>
      <c r="AR31" s="475"/>
      <c r="AS31" s="475"/>
      <c r="AT31" s="475"/>
      <c r="AU31" s="475"/>
      <c r="AV31" s="475"/>
      <c r="AW31" s="475"/>
      <c r="AX31" s="475"/>
      <c r="AY31" s="475"/>
      <c r="AZ31" s="475"/>
      <c r="BA31" s="475"/>
      <c r="BB31" s="475"/>
      <c r="BC31" s="475"/>
      <c r="BD31" s="475"/>
      <c r="BE31" s="475"/>
      <c r="BF31" s="475"/>
      <c r="BG31" s="475"/>
      <c r="BH31" s="476"/>
    </row>
    <row r="32" spans="2:60" ht="5.25" customHeight="1">
      <c r="B32" s="472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4"/>
      <c r="AF32" s="14"/>
      <c r="AG32" s="32"/>
      <c r="AH32" s="4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5"/>
    </row>
    <row r="33" spans="2:60">
      <c r="B33" s="472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4"/>
      <c r="AF33" s="14"/>
      <c r="AG33" s="149"/>
      <c r="AH33" s="4"/>
      <c r="AI33" s="475" t="s">
        <v>89</v>
      </c>
      <c r="AJ33" s="475"/>
      <c r="AK33" s="475"/>
      <c r="AL33" s="475"/>
      <c r="AM33" s="475"/>
      <c r="AN33" s="475"/>
      <c r="AO33" s="475"/>
      <c r="AP33" s="475"/>
      <c r="AQ33" s="475"/>
      <c r="AR33" s="475"/>
      <c r="AS33" s="475"/>
      <c r="AT33" s="475"/>
      <c r="AU33" s="475"/>
      <c r="AV33" s="475"/>
      <c r="AW33" s="475"/>
      <c r="AX33" s="475"/>
      <c r="AY33" s="475"/>
      <c r="AZ33" s="475"/>
      <c r="BA33" s="475"/>
      <c r="BB33" s="475"/>
      <c r="BC33" s="475"/>
      <c r="BD33" s="475"/>
      <c r="BE33" s="475"/>
      <c r="BF33" s="475"/>
      <c r="BG33" s="475"/>
      <c r="BH33" s="476"/>
    </row>
    <row r="34" spans="2:60" ht="5.25" customHeight="1">
      <c r="B34" s="472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4"/>
      <c r="AF34" s="14"/>
      <c r="AG34" s="32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15"/>
    </row>
    <row r="35" spans="2:60">
      <c r="B35" s="472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  <c r="AE35" s="474"/>
      <c r="AF35" s="14"/>
      <c r="AG35" s="149"/>
      <c r="AH35" s="4"/>
      <c r="AI35" s="6" t="s">
        <v>150</v>
      </c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469"/>
      <c r="BD35" s="470"/>
      <c r="BE35" s="471"/>
      <c r="BF35" s="6" t="s">
        <v>148</v>
      </c>
      <c r="BG35" s="6"/>
      <c r="BH35" s="5"/>
    </row>
    <row r="36" spans="2:60" ht="5.25" customHeight="1">
      <c r="B36" s="472"/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4"/>
      <c r="AF36" s="17"/>
      <c r="AG36" s="18"/>
      <c r="AH36" s="18"/>
      <c r="AI36" s="18"/>
      <c r="AJ36" s="18"/>
      <c r="AK36" s="18"/>
      <c r="AL36" s="18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20"/>
    </row>
    <row r="38" spans="2:60" ht="15.75" thickBot="1">
      <c r="B38" s="1" t="s">
        <v>135</v>
      </c>
    </row>
    <row r="39" spans="2:60" ht="19.5" customHeight="1" thickBot="1">
      <c r="B39" s="477" t="s">
        <v>85</v>
      </c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78"/>
      <c r="BE39" s="478"/>
      <c r="BF39" s="478"/>
      <c r="BG39" s="478"/>
      <c r="BH39" s="479"/>
    </row>
    <row r="40" spans="2:60" ht="155.85" customHeight="1" thickBot="1">
      <c r="B40" s="466"/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7"/>
      <c r="Q40" s="467"/>
      <c r="R40" s="467"/>
      <c r="S40" s="467"/>
      <c r="T40" s="467"/>
      <c r="U40" s="467"/>
      <c r="V40" s="467"/>
      <c r="W40" s="467"/>
      <c r="X40" s="467"/>
      <c r="Y40" s="467"/>
      <c r="Z40" s="467"/>
      <c r="AA40" s="467"/>
      <c r="AB40" s="467"/>
      <c r="AC40" s="467"/>
      <c r="AD40" s="467"/>
      <c r="AE40" s="467"/>
      <c r="AF40" s="467"/>
      <c r="AG40" s="467"/>
      <c r="AH40" s="467"/>
      <c r="AI40" s="467"/>
      <c r="AJ40" s="467"/>
      <c r="AK40" s="467"/>
      <c r="AL40" s="467"/>
      <c r="AM40" s="467"/>
      <c r="AN40" s="467"/>
      <c r="AO40" s="467"/>
      <c r="AP40" s="467"/>
      <c r="AQ40" s="467"/>
      <c r="AR40" s="467"/>
      <c r="AS40" s="467"/>
      <c r="AT40" s="467"/>
      <c r="AU40" s="467"/>
      <c r="AV40" s="467"/>
      <c r="AW40" s="467"/>
      <c r="AX40" s="467"/>
      <c r="AY40" s="467"/>
      <c r="AZ40" s="467"/>
      <c r="BA40" s="467"/>
      <c r="BB40" s="467"/>
      <c r="BC40" s="467"/>
      <c r="BD40" s="467"/>
      <c r="BE40" s="467"/>
      <c r="BF40" s="467"/>
      <c r="BG40" s="467"/>
      <c r="BH40" s="468"/>
    </row>
  </sheetData>
  <sheetProtection algorithmName="SHA-512" hashValue="2P6do4TBMInEL00hSr3bOi8X3V4T64jK+2gL4CFmfLnJhu3KKTMxYpyhuu42OWA9CusoZjE5YRT8G3bo//MHwg==" saltValue="5KSye7tN9oB6lf1r6T6JHQ==" spinCount="100000" sheet="1" objects="1" scenarios="1"/>
  <mergeCells count="25">
    <mergeCell ref="D1:R1"/>
    <mergeCell ref="S1:X1"/>
    <mergeCell ref="AI33:BH33"/>
    <mergeCell ref="B18:AE24"/>
    <mergeCell ref="AI19:BH19"/>
    <mergeCell ref="B30:AE36"/>
    <mergeCell ref="AI11:BH11"/>
    <mergeCell ref="AI23:BH23"/>
    <mergeCell ref="AI21:BH21"/>
    <mergeCell ref="B2:AL2"/>
    <mergeCell ref="B40:BH40"/>
    <mergeCell ref="BC6:BE6"/>
    <mergeCell ref="AZ16:BC16"/>
    <mergeCell ref="BC35:BE35"/>
    <mergeCell ref="B25:AE29"/>
    <mergeCell ref="AI31:BH31"/>
    <mergeCell ref="B3:AE7"/>
    <mergeCell ref="AI14:BH14"/>
    <mergeCell ref="AI26:BH26"/>
    <mergeCell ref="B8:AE12"/>
    <mergeCell ref="B39:BH39"/>
    <mergeCell ref="AI28:BH28"/>
    <mergeCell ref="AI4:BH4"/>
    <mergeCell ref="B13:AE17"/>
    <mergeCell ref="AI9:BH9"/>
  </mergeCells>
  <phoneticPr fontId="3"/>
  <printOptions horizontalCentered="1"/>
  <pageMargins left="0.78740157480314965" right="0.39370078740157483" top="0.59055118110236227" bottom="0.78740157480314965" header="0.39370078740157483" footer="0.39370078740157483"/>
  <pageSetup paperSize="9" scale="95" orientation="portrait" horizontalDpi="4294967295" verticalDpi="4294967295" r:id="rId1"/>
  <headerFooter alignWithMargins="0">
    <oddFooter>&amp;LОбразац СЕМ 02/6&amp;RВер 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38"/>
  <sheetViews>
    <sheetView zoomScale="150" zoomScaleNormal="150" zoomScalePageLayoutView="150" workbookViewId="0">
      <selection activeCell="B10" sqref="B10"/>
    </sheetView>
  </sheetViews>
  <sheetFormatPr defaultRowHeight="15"/>
  <cols>
    <col min="1" max="1" width="30.7109375" customWidth="1"/>
    <col min="2" max="2" width="35.7109375" customWidth="1"/>
    <col min="3" max="4" width="12.7109375" customWidth="1"/>
  </cols>
  <sheetData>
    <row r="1" spans="1:4" ht="17.100000000000001" customHeight="1">
      <c r="B1" s="147" t="s">
        <v>220</v>
      </c>
      <c r="C1" s="186" t="str">
        <f>'О Насловна'!AV6</f>
        <v>2018.</v>
      </c>
    </row>
    <row r="2" spans="1:4">
      <c r="A2" t="s">
        <v>136</v>
      </c>
    </row>
    <row r="4" spans="1:4">
      <c r="A4" t="s">
        <v>77</v>
      </c>
      <c r="B4" s="147" t="s">
        <v>196</v>
      </c>
      <c r="C4" s="150"/>
      <c r="D4" t="s">
        <v>114</v>
      </c>
    </row>
    <row r="5" spans="1:4">
      <c r="B5" s="147" t="s">
        <v>198</v>
      </c>
      <c r="C5" s="150"/>
      <c r="D5" t="s">
        <v>114</v>
      </c>
    </row>
    <row r="6" spans="1:4" s="148" customFormat="1" ht="11.25"/>
    <row r="7" spans="1:4">
      <c r="A7" t="s">
        <v>86</v>
      </c>
    </row>
    <row r="8" spans="1:4" ht="51">
      <c r="A8" s="145" t="s">
        <v>78</v>
      </c>
      <c r="B8" s="145" t="s">
        <v>126</v>
      </c>
      <c r="C8" s="146" t="s">
        <v>137</v>
      </c>
      <c r="D8" s="146" t="s">
        <v>197</v>
      </c>
    </row>
    <row r="9" spans="1:4">
      <c r="A9" s="151"/>
      <c r="B9" s="151"/>
      <c r="C9" s="152"/>
      <c r="D9" s="153"/>
    </row>
    <row r="10" spans="1:4">
      <c r="A10" s="151"/>
      <c r="B10" s="151"/>
      <c r="C10" s="152"/>
      <c r="D10" s="153"/>
    </row>
    <row r="11" spans="1:4">
      <c r="A11" s="151"/>
      <c r="B11" s="151"/>
      <c r="C11" s="152"/>
      <c r="D11" s="153"/>
    </row>
    <row r="12" spans="1:4">
      <c r="A12" s="151"/>
      <c r="B12" s="151"/>
      <c r="C12" s="152"/>
      <c r="D12" s="153"/>
    </row>
    <row r="13" spans="1:4">
      <c r="A13" s="151"/>
      <c r="B13" s="151"/>
      <c r="C13" s="152"/>
      <c r="D13" s="153"/>
    </row>
    <row r="14" spans="1:4">
      <c r="A14" s="151"/>
      <c r="B14" s="151"/>
      <c r="C14" s="152"/>
      <c r="D14" s="153"/>
    </row>
    <row r="15" spans="1:4" s="148" customFormat="1" ht="11.25"/>
    <row r="16" spans="1:4">
      <c r="A16" t="s">
        <v>115</v>
      </c>
    </row>
    <row r="17" spans="1:4" ht="51">
      <c r="A17" s="145" t="s">
        <v>78</v>
      </c>
      <c r="B17" s="484" t="s">
        <v>126</v>
      </c>
      <c r="C17" s="485"/>
      <c r="D17" s="146" t="s">
        <v>197</v>
      </c>
    </row>
    <row r="18" spans="1:4">
      <c r="A18" s="151"/>
      <c r="B18" s="482"/>
      <c r="C18" s="483"/>
      <c r="D18" s="154"/>
    </row>
    <row r="19" spans="1:4">
      <c r="A19" s="151"/>
      <c r="B19" s="482"/>
      <c r="C19" s="483"/>
      <c r="D19" s="154"/>
    </row>
    <row r="20" spans="1:4">
      <c r="A20" s="151"/>
      <c r="B20" s="482"/>
      <c r="C20" s="483"/>
      <c r="D20" s="154"/>
    </row>
    <row r="21" spans="1:4">
      <c r="A21" s="151"/>
      <c r="B21" s="482"/>
      <c r="C21" s="483"/>
      <c r="D21" s="154"/>
    </row>
    <row r="22" spans="1:4">
      <c r="A22" s="151"/>
      <c r="B22" s="482"/>
      <c r="C22" s="483"/>
      <c r="D22" s="154"/>
    </row>
    <row r="24" spans="1:4">
      <c r="A24" t="s">
        <v>79</v>
      </c>
    </row>
    <row r="25" spans="1:4">
      <c r="A25" s="145" t="s">
        <v>78</v>
      </c>
      <c r="B25" s="145" t="s">
        <v>80</v>
      </c>
      <c r="C25" s="486" t="s">
        <v>81</v>
      </c>
      <c r="D25" s="486"/>
    </row>
    <row r="26" spans="1:4">
      <c r="A26" s="155"/>
      <c r="B26" s="155"/>
      <c r="C26" s="487"/>
      <c r="D26" s="487"/>
    </row>
    <row r="27" spans="1:4">
      <c r="A27" s="155"/>
      <c r="B27" s="155"/>
      <c r="C27" s="491"/>
      <c r="D27" s="492"/>
    </row>
    <row r="28" spans="1:4">
      <c r="A28" s="155"/>
      <c r="B28" s="155"/>
      <c r="C28" s="487"/>
      <c r="D28" s="487"/>
    </row>
    <row r="29" spans="1:4">
      <c r="A29" s="155"/>
      <c r="B29" s="155"/>
      <c r="C29" s="487"/>
      <c r="D29" s="487"/>
    </row>
    <row r="31" spans="1:4">
      <c r="A31" s="145" t="s">
        <v>78</v>
      </c>
      <c r="B31" s="145" t="s">
        <v>82</v>
      </c>
      <c r="C31" s="493" t="s">
        <v>81</v>
      </c>
      <c r="D31" s="493"/>
    </row>
    <row r="32" spans="1:4">
      <c r="A32" s="151"/>
      <c r="B32" s="151"/>
      <c r="C32" s="488"/>
      <c r="D32" s="488"/>
    </row>
    <row r="33" spans="1:4">
      <c r="A33" s="151"/>
      <c r="B33" s="151"/>
      <c r="C33" s="489"/>
      <c r="D33" s="490"/>
    </row>
    <row r="34" spans="1:4">
      <c r="A34" s="151"/>
      <c r="B34" s="151"/>
      <c r="C34" s="488"/>
      <c r="D34" s="488"/>
    </row>
    <row r="35" spans="1:4">
      <c r="A35" s="151"/>
      <c r="B35" s="151"/>
      <c r="C35" s="488"/>
      <c r="D35" s="488"/>
    </row>
    <row r="37" spans="1:4">
      <c r="A37" t="s">
        <v>116</v>
      </c>
    </row>
    <row r="38" spans="1:4" ht="84.95" customHeight="1">
      <c r="A38" s="488"/>
      <c r="B38" s="488"/>
      <c r="C38" s="488"/>
      <c r="D38" s="488"/>
    </row>
  </sheetData>
  <sheetProtection algorithmName="SHA-512" hashValue="dUhr+9JTUOsfccrJksfZUXOcHMq58jldqSa+ZNu15J2oCn36zO/umeBhh2JrDgwnNZ3XjyGlyu5FmJz4KmlpfA==" saltValue="495EGsUR/hxVEb461HJqWA==" spinCount="100000" sheet="1" formatCells="0" formatRows="0" insertRows="0" deleteRows="0"/>
  <mergeCells count="17">
    <mergeCell ref="C25:D25"/>
    <mergeCell ref="C26:D26"/>
    <mergeCell ref="A38:D38"/>
    <mergeCell ref="C33:D33"/>
    <mergeCell ref="C27:D27"/>
    <mergeCell ref="C28:D28"/>
    <mergeCell ref="C29:D29"/>
    <mergeCell ref="C31:D31"/>
    <mergeCell ref="C32:D32"/>
    <mergeCell ref="C34:D34"/>
    <mergeCell ref="C35:D35"/>
    <mergeCell ref="B22:C22"/>
    <mergeCell ref="B17:C17"/>
    <mergeCell ref="B18:C18"/>
    <mergeCell ref="B20:C20"/>
    <mergeCell ref="B19:C19"/>
    <mergeCell ref="B21:C21"/>
  </mergeCells>
  <printOptions horizontalCentered="1"/>
  <pageMargins left="0.78740157480314965" right="0.39370078740157483" top="0.59055118110236227" bottom="0.78740157480314965" header="0.31496062992125984" footer="0.31496062992125984"/>
  <pageSetup paperSize="9" orientation="portrait" r:id="rId1"/>
  <headerFooter>
    <oddFooter>&amp;LОбразац СЕМ 02/7&amp;RВер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L56"/>
  <sheetViews>
    <sheetView zoomScale="120" zoomScaleNormal="120" zoomScalePageLayoutView="115" workbookViewId="0">
      <selection activeCell="B2" sqref="B2"/>
    </sheetView>
  </sheetViews>
  <sheetFormatPr defaultColWidth="3.28515625" defaultRowHeight="15"/>
  <cols>
    <col min="1" max="1" width="1" style="1" customWidth="1"/>
    <col min="2" max="2" width="4.7109375" style="1" customWidth="1"/>
    <col min="3" max="3" width="11.42578125" style="1" customWidth="1"/>
    <col min="4" max="4" width="38.42578125" style="1" customWidth="1"/>
    <col min="5" max="6" width="12.42578125" style="1" customWidth="1"/>
    <col min="7" max="7" width="13.5703125" style="1" customWidth="1"/>
    <col min="8" max="8" width="14.85546875" style="1" customWidth="1"/>
    <col min="9" max="9" width="13.5703125" style="1" customWidth="1"/>
    <col min="10" max="10" width="14.28515625" style="1" customWidth="1"/>
    <col min="11" max="11" width="13.7109375" style="1" customWidth="1"/>
    <col min="12" max="12" width="16.5703125" style="1" customWidth="1"/>
    <col min="13" max="13" width="1" style="1" customWidth="1"/>
    <col min="14" max="16384" width="3.28515625" style="1"/>
  </cols>
  <sheetData>
    <row r="1" spans="2:12" ht="5.85" customHeight="1"/>
    <row r="2" spans="2:12" ht="16.5" thickBot="1">
      <c r="B2" s="129" t="s">
        <v>130</v>
      </c>
    </row>
    <row r="3" spans="2:12" ht="18.75" customHeight="1">
      <c r="B3" s="518" t="s">
        <v>122</v>
      </c>
      <c r="C3" s="519"/>
      <c r="D3" s="520"/>
      <c r="E3" s="504" t="s">
        <v>28</v>
      </c>
      <c r="F3" s="504" t="s">
        <v>29</v>
      </c>
      <c r="G3" s="496" t="s">
        <v>30</v>
      </c>
      <c r="H3" s="496" t="s">
        <v>31</v>
      </c>
      <c r="I3" s="496" t="s">
        <v>32</v>
      </c>
      <c r="J3" s="496" t="s">
        <v>33</v>
      </c>
      <c r="K3" s="504" t="s">
        <v>187</v>
      </c>
      <c r="L3" s="494" t="s">
        <v>216</v>
      </c>
    </row>
    <row r="4" spans="2:12" ht="33.950000000000003" customHeight="1">
      <c r="B4" s="521"/>
      <c r="C4" s="522"/>
      <c r="D4" s="523"/>
      <c r="E4" s="527"/>
      <c r="F4" s="527"/>
      <c r="G4" s="497"/>
      <c r="H4" s="497"/>
      <c r="I4" s="497"/>
      <c r="J4" s="497"/>
      <c r="K4" s="505"/>
      <c r="L4" s="495"/>
    </row>
    <row r="5" spans="2:12" ht="15.75" customHeight="1">
      <c r="B5" s="524"/>
      <c r="C5" s="525"/>
      <c r="D5" s="526"/>
      <c r="E5" s="505"/>
      <c r="F5" s="505"/>
      <c r="G5" s="86" t="s">
        <v>26</v>
      </c>
      <c r="H5" s="86" t="s">
        <v>34</v>
      </c>
      <c r="I5" s="86" t="s">
        <v>35</v>
      </c>
      <c r="J5" s="181" t="s">
        <v>36</v>
      </c>
      <c r="K5" s="87" t="s">
        <v>37</v>
      </c>
      <c r="L5" s="88" t="s">
        <v>38</v>
      </c>
    </row>
    <row r="6" spans="2:12" ht="15" customHeight="1">
      <c r="B6" s="506" t="s">
        <v>22</v>
      </c>
      <c r="C6" s="507"/>
      <c r="D6" s="89" t="s">
        <v>21</v>
      </c>
      <c r="E6" s="50" t="s">
        <v>11</v>
      </c>
      <c r="F6" s="50" t="s">
        <v>39</v>
      </c>
      <c r="G6" s="51">
        <v>7523</v>
      </c>
      <c r="H6" s="51">
        <f>ROUND(G6/3.6,4)</f>
        <v>2089.7222000000002</v>
      </c>
      <c r="I6" s="52">
        <f>ROUND(H6/11630,4)</f>
        <v>0.1797</v>
      </c>
      <c r="J6" s="90">
        <f>ROUND(I6/1,4)</f>
        <v>0.1797</v>
      </c>
      <c r="K6" s="91">
        <v>0.36</v>
      </c>
      <c r="L6" s="92">
        <f>ROUND(K6*H6,4)</f>
        <v>752.3</v>
      </c>
    </row>
    <row r="7" spans="2:12" ht="15" customHeight="1">
      <c r="B7" s="508"/>
      <c r="C7" s="509"/>
      <c r="D7" s="49" t="s">
        <v>152</v>
      </c>
      <c r="E7" s="53" t="s">
        <v>11</v>
      </c>
      <c r="F7" s="53" t="s">
        <v>39</v>
      </c>
      <c r="G7" s="54">
        <v>7500</v>
      </c>
      <c r="H7" s="54">
        <f t="shared" ref="H7:H56" si="0">ROUND(G7/3.6,4)</f>
        <v>2083.3332999999998</v>
      </c>
      <c r="I7" s="55">
        <f t="shared" ref="I7:I56" si="1">ROUND(H7/11630,4)</f>
        <v>0.17910000000000001</v>
      </c>
      <c r="J7" s="93">
        <f t="shared" ref="J7:J43" si="2">ROUND(I7/1,4)</f>
        <v>0.17910000000000001</v>
      </c>
      <c r="K7" s="94">
        <v>0.36</v>
      </c>
      <c r="L7" s="95">
        <f t="shared" ref="L7:L56" si="3">ROUND(K7*H7,4)</f>
        <v>750</v>
      </c>
    </row>
    <row r="8" spans="2:12" ht="15" customHeight="1">
      <c r="B8" s="508"/>
      <c r="C8" s="509"/>
      <c r="D8" s="49" t="s">
        <v>153</v>
      </c>
      <c r="E8" s="53" t="s">
        <v>11</v>
      </c>
      <c r="F8" s="53" t="s">
        <v>39</v>
      </c>
      <c r="G8" s="54">
        <v>8500</v>
      </c>
      <c r="H8" s="54">
        <f t="shared" si="0"/>
        <v>2361.1111000000001</v>
      </c>
      <c r="I8" s="55">
        <f t="shared" si="1"/>
        <v>0.20300000000000001</v>
      </c>
      <c r="J8" s="93">
        <f t="shared" si="2"/>
        <v>0.20300000000000001</v>
      </c>
      <c r="K8" s="94">
        <v>0.36</v>
      </c>
      <c r="L8" s="95">
        <f t="shared" si="3"/>
        <v>850</v>
      </c>
    </row>
    <row r="9" spans="2:12">
      <c r="B9" s="508"/>
      <c r="C9" s="509"/>
      <c r="D9" s="56" t="s">
        <v>20</v>
      </c>
      <c r="E9" s="53" t="s">
        <v>11</v>
      </c>
      <c r="F9" s="53" t="s">
        <v>39</v>
      </c>
      <c r="G9" s="57">
        <v>17600</v>
      </c>
      <c r="H9" s="57">
        <f t="shared" si="0"/>
        <v>4888.8888999999999</v>
      </c>
      <c r="I9" s="58">
        <f t="shared" si="1"/>
        <v>0.4204</v>
      </c>
      <c r="J9" s="96">
        <f t="shared" si="2"/>
        <v>0.4204</v>
      </c>
      <c r="K9" s="97">
        <v>0.36</v>
      </c>
      <c r="L9" s="98">
        <f t="shared" si="3"/>
        <v>1760</v>
      </c>
    </row>
    <row r="10" spans="2:12">
      <c r="B10" s="508"/>
      <c r="C10" s="509"/>
      <c r="D10" s="56" t="s">
        <v>19</v>
      </c>
      <c r="E10" s="53" t="s">
        <v>11</v>
      </c>
      <c r="F10" s="53" t="s">
        <v>40</v>
      </c>
      <c r="G10" s="57">
        <v>15988</v>
      </c>
      <c r="H10" s="57">
        <f t="shared" si="0"/>
        <v>4441.1111000000001</v>
      </c>
      <c r="I10" s="58">
        <f t="shared" si="1"/>
        <v>0.38190000000000002</v>
      </c>
      <c r="J10" s="96">
        <f t="shared" si="2"/>
        <v>0.38190000000000002</v>
      </c>
      <c r="K10" s="97">
        <v>0.35</v>
      </c>
      <c r="L10" s="98">
        <f t="shared" si="3"/>
        <v>1554.3888999999999</v>
      </c>
    </row>
    <row r="11" spans="2:12">
      <c r="B11" s="508"/>
      <c r="C11" s="509"/>
      <c r="D11" s="56" t="s">
        <v>18</v>
      </c>
      <c r="E11" s="53" t="s">
        <v>11</v>
      </c>
      <c r="F11" s="53" t="s">
        <v>39</v>
      </c>
      <c r="G11" s="57">
        <v>26900</v>
      </c>
      <c r="H11" s="57">
        <f t="shared" si="0"/>
        <v>7472.2222000000002</v>
      </c>
      <c r="I11" s="58">
        <f t="shared" si="1"/>
        <v>0.64249999999999996</v>
      </c>
      <c r="J11" s="96">
        <f t="shared" si="2"/>
        <v>0.64249999999999996</v>
      </c>
      <c r="K11" s="97">
        <v>0.34</v>
      </c>
      <c r="L11" s="98">
        <f t="shared" si="3"/>
        <v>2540.5554999999999</v>
      </c>
    </row>
    <row r="12" spans="2:12">
      <c r="B12" s="508"/>
      <c r="C12" s="509"/>
      <c r="D12" s="56" t="s">
        <v>154</v>
      </c>
      <c r="E12" s="53" t="s">
        <v>11</v>
      </c>
      <c r="F12" s="53" t="s">
        <v>41</v>
      </c>
      <c r="G12" s="57">
        <v>29300</v>
      </c>
      <c r="H12" s="57">
        <f t="shared" si="0"/>
        <v>8138.8888999999999</v>
      </c>
      <c r="I12" s="58">
        <f t="shared" si="1"/>
        <v>0.69979999999999998</v>
      </c>
      <c r="J12" s="96">
        <f t="shared" si="2"/>
        <v>0.69979999999999998</v>
      </c>
      <c r="K12" s="97">
        <v>0.38</v>
      </c>
      <c r="L12" s="98">
        <f t="shared" si="3"/>
        <v>3092.7777999999998</v>
      </c>
    </row>
    <row r="13" spans="2:12" ht="18">
      <c r="B13" s="508"/>
      <c r="C13" s="509"/>
      <c r="D13" s="56" t="s">
        <v>17</v>
      </c>
      <c r="E13" s="53" t="s">
        <v>185</v>
      </c>
      <c r="F13" s="53" t="s">
        <v>42</v>
      </c>
      <c r="G13" s="57">
        <v>4212</v>
      </c>
      <c r="H13" s="57">
        <f t="shared" si="0"/>
        <v>1170</v>
      </c>
      <c r="I13" s="58">
        <f t="shared" si="1"/>
        <v>0.10059999999999999</v>
      </c>
      <c r="J13" s="96">
        <f t="shared" si="2"/>
        <v>0.10059999999999999</v>
      </c>
      <c r="K13" s="97">
        <v>0.21</v>
      </c>
      <c r="L13" s="98">
        <f t="shared" si="3"/>
        <v>245.7</v>
      </c>
    </row>
    <row r="14" spans="2:12" ht="18">
      <c r="B14" s="508"/>
      <c r="C14" s="509"/>
      <c r="D14" s="166" t="s">
        <v>202</v>
      </c>
      <c r="E14" s="53" t="s">
        <v>185</v>
      </c>
      <c r="F14" s="53"/>
      <c r="G14" s="57">
        <v>36950</v>
      </c>
      <c r="H14" s="57">
        <f t="shared" si="0"/>
        <v>10263.8889</v>
      </c>
      <c r="I14" s="58">
        <f t="shared" si="1"/>
        <v>0.88249999999999995</v>
      </c>
      <c r="J14" s="96">
        <f t="shared" si="2"/>
        <v>0.88249999999999995</v>
      </c>
      <c r="K14" s="97">
        <v>0.21</v>
      </c>
      <c r="L14" s="98">
        <f t="shared" si="3"/>
        <v>2155.4167000000002</v>
      </c>
    </row>
    <row r="15" spans="2:12">
      <c r="B15" s="508"/>
      <c r="C15" s="509"/>
      <c r="D15" s="56" t="s">
        <v>155</v>
      </c>
      <c r="E15" s="53" t="s">
        <v>71</v>
      </c>
      <c r="F15" s="53" t="s">
        <v>43</v>
      </c>
      <c r="G15" s="59">
        <v>31807</v>
      </c>
      <c r="H15" s="57">
        <f t="shared" si="0"/>
        <v>8835.2777999999998</v>
      </c>
      <c r="I15" s="58">
        <f t="shared" si="1"/>
        <v>0.75970000000000004</v>
      </c>
      <c r="J15" s="96">
        <f t="shared" si="2"/>
        <v>0.75970000000000004</v>
      </c>
      <c r="K15" s="97">
        <v>0.25</v>
      </c>
      <c r="L15" s="98">
        <f t="shared" si="3"/>
        <v>2208.8195000000001</v>
      </c>
    </row>
    <row r="16" spans="2:12">
      <c r="B16" s="508"/>
      <c r="C16" s="509"/>
      <c r="D16" s="56" t="s">
        <v>156</v>
      </c>
      <c r="E16" s="53" t="s">
        <v>71</v>
      </c>
      <c r="F16" s="53" t="s">
        <v>172</v>
      </c>
      <c r="G16" s="59">
        <v>32600</v>
      </c>
      <c r="H16" s="57">
        <f t="shared" si="0"/>
        <v>9055.5555999999997</v>
      </c>
      <c r="I16" s="58">
        <f t="shared" si="1"/>
        <v>0.77859999999999996</v>
      </c>
      <c r="J16" s="96">
        <f t="shared" si="2"/>
        <v>0.77859999999999996</v>
      </c>
      <c r="K16" s="187">
        <v>0.252</v>
      </c>
      <c r="L16" s="98">
        <f t="shared" si="3"/>
        <v>2282</v>
      </c>
    </row>
    <row r="17" spans="2:12">
      <c r="B17" s="508"/>
      <c r="C17" s="509"/>
      <c r="D17" s="56" t="s">
        <v>158</v>
      </c>
      <c r="E17" s="53" t="s">
        <v>11</v>
      </c>
      <c r="F17" s="53"/>
      <c r="G17" s="59">
        <v>44938</v>
      </c>
      <c r="H17" s="57">
        <f t="shared" si="0"/>
        <v>12482.7778</v>
      </c>
      <c r="I17" s="58">
        <f t="shared" si="1"/>
        <v>1.0732999999999999</v>
      </c>
      <c r="J17" s="96">
        <f t="shared" si="2"/>
        <v>1.0732999999999999</v>
      </c>
      <c r="K17" s="97">
        <v>0.25</v>
      </c>
      <c r="L17" s="98">
        <f t="shared" si="3"/>
        <v>3120.6945000000001</v>
      </c>
    </row>
    <row r="18" spans="2:12">
      <c r="B18" s="508"/>
      <c r="C18" s="509"/>
      <c r="D18" s="56" t="s">
        <v>159</v>
      </c>
      <c r="E18" s="53" t="s">
        <v>11</v>
      </c>
      <c r="F18" s="53" t="s">
        <v>173</v>
      </c>
      <c r="G18" s="59">
        <v>41000</v>
      </c>
      <c r="H18" s="57">
        <f t="shared" si="0"/>
        <v>11388.8889</v>
      </c>
      <c r="I18" s="58">
        <f t="shared" si="1"/>
        <v>0.97929999999999995</v>
      </c>
      <c r="J18" s="96">
        <f t="shared" si="2"/>
        <v>0.97929999999999995</v>
      </c>
      <c r="K18" s="97">
        <v>0.2</v>
      </c>
      <c r="L18" s="98">
        <f t="shared" si="3"/>
        <v>2277.7777999999998</v>
      </c>
    </row>
    <row r="19" spans="2:12">
      <c r="B19" s="508"/>
      <c r="C19" s="509"/>
      <c r="D19" s="56" t="s">
        <v>160</v>
      </c>
      <c r="E19" s="53" t="s">
        <v>11</v>
      </c>
      <c r="F19" s="53" t="s">
        <v>174</v>
      </c>
      <c r="G19" s="59">
        <v>52080</v>
      </c>
      <c r="H19" s="57">
        <f t="shared" si="0"/>
        <v>14466.6667</v>
      </c>
      <c r="I19" s="58">
        <f t="shared" si="1"/>
        <v>1.2439</v>
      </c>
      <c r="J19" s="96">
        <f t="shared" si="2"/>
        <v>1.2439</v>
      </c>
      <c r="K19" s="97">
        <v>0.28000000000000003</v>
      </c>
      <c r="L19" s="98">
        <f t="shared" si="3"/>
        <v>4050.6667000000002</v>
      </c>
    </row>
    <row r="20" spans="2:12">
      <c r="B20" s="508"/>
      <c r="C20" s="509"/>
      <c r="D20" s="56" t="s">
        <v>161</v>
      </c>
      <c r="E20" s="53" t="s">
        <v>11</v>
      </c>
      <c r="F20" s="53" t="s">
        <v>174</v>
      </c>
      <c r="G20" s="59">
        <v>44000</v>
      </c>
      <c r="H20" s="57">
        <f t="shared" si="0"/>
        <v>12222.2222</v>
      </c>
      <c r="I20" s="58">
        <f t="shared" si="1"/>
        <v>1.0508999999999999</v>
      </c>
      <c r="J20" s="96">
        <f t="shared" si="2"/>
        <v>1.0508999999999999</v>
      </c>
      <c r="K20" s="187">
        <v>0.215</v>
      </c>
      <c r="L20" s="98">
        <f t="shared" si="3"/>
        <v>2627.7777999999998</v>
      </c>
    </row>
    <row r="21" spans="2:12">
      <c r="B21" s="508"/>
      <c r="C21" s="509"/>
      <c r="D21" s="56" t="s">
        <v>157</v>
      </c>
      <c r="E21" s="53" t="s">
        <v>71</v>
      </c>
      <c r="F21" s="53" t="s">
        <v>44</v>
      </c>
      <c r="G21" s="59">
        <v>34722</v>
      </c>
      <c r="H21" s="57">
        <f t="shared" si="0"/>
        <v>9645</v>
      </c>
      <c r="I21" s="58">
        <f t="shared" si="1"/>
        <v>0.82930000000000004</v>
      </c>
      <c r="J21" s="96">
        <f t="shared" si="2"/>
        <v>0.82930000000000004</v>
      </c>
      <c r="K21" s="97">
        <v>0.26</v>
      </c>
      <c r="L21" s="98">
        <f t="shared" si="3"/>
        <v>2507.6999999999998</v>
      </c>
    </row>
    <row r="22" spans="2:12">
      <c r="B22" s="508"/>
      <c r="C22" s="509"/>
      <c r="D22" s="56" t="s">
        <v>162</v>
      </c>
      <c r="E22" s="53" t="s">
        <v>71</v>
      </c>
      <c r="F22" s="53" t="s">
        <v>45</v>
      </c>
      <c r="G22" s="57">
        <v>36800</v>
      </c>
      <c r="H22" s="57">
        <f t="shared" si="0"/>
        <v>10222.2222</v>
      </c>
      <c r="I22" s="58">
        <f t="shared" si="1"/>
        <v>0.879</v>
      </c>
      <c r="J22" s="96">
        <f t="shared" si="2"/>
        <v>0.879</v>
      </c>
      <c r="K22" s="97">
        <v>0.27</v>
      </c>
      <c r="L22" s="98">
        <f t="shared" si="3"/>
        <v>2760</v>
      </c>
    </row>
    <row r="23" spans="2:12">
      <c r="B23" s="508"/>
      <c r="C23" s="509"/>
      <c r="D23" s="56" t="s">
        <v>163</v>
      </c>
      <c r="E23" s="53" t="s">
        <v>71</v>
      </c>
      <c r="F23" s="53" t="s">
        <v>175</v>
      </c>
      <c r="G23" s="57">
        <v>37334</v>
      </c>
      <c r="H23" s="57">
        <f t="shared" si="0"/>
        <v>10370.5556</v>
      </c>
      <c r="I23" s="58">
        <f t="shared" si="1"/>
        <v>0.89170000000000005</v>
      </c>
      <c r="J23" s="96">
        <f t="shared" si="2"/>
        <v>0.89170000000000005</v>
      </c>
      <c r="K23" s="97">
        <v>0.28000000000000003</v>
      </c>
      <c r="L23" s="98">
        <f t="shared" si="3"/>
        <v>2903.7556</v>
      </c>
    </row>
    <row r="24" spans="2:12">
      <c r="B24" s="508"/>
      <c r="C24" s="509"/>
      <c r="D24" s="180" t="s">
        <v>164</v>
      </c>
      <c r="E24" s="53" t="s">
        <v>11</v>
      </c>
      <c r="F24" s="53" t="s">
        <v>46</v>
      </c>
      <c r="G24" s="59">
        <v>40872</v>
      </c>
      <c r="H24" s="57">
        <f t="shared" si="0"/>
        <v>11353.3333</v>
      </c>
      <c r="I24" s="58">
        <f t="shared" si="1"/>
        <v>0.97619999999999996</v>
      </c>
      <c r="J24" s="96">
        <f t="shared" si="2"/>
        <v>0.97619999999999996</v>
      </c>
      <c r="K24" s="97">
        <v>0.28000000000000003</v>
      </c>
      <c r="L24" s="98">
        <f t="shared" si="3"/>
        <v>3178.9333000000001</v>
      </c>
    </row>
    <row r="25" spans="2:12">
      <c r="B25" s="508"/>
      <c r="C25" s="509"/>
      <c r="D25" s="56" t="s">
        <v>165</v>
      </c>
      <c r="E25" s="53" t="s">
        <v>11</v>
      </c>
      <c r="F25" s="53" t="s">
        <v>46</v>
      </c>
      <c r="G25" s="59">
        <v>40872</v>
      </c>
      <c r="H25" s="57">
        <f t="shared" si="0"/>
        <v>11353.3333</v>
      </c>
      <c r="I25" s="58">
        <f t="shared" si="1"/>
        <v>0.97619999999999996</v>
      </c>
      <c r="J25" s="96">
        <f t="shared" si="2"/>
        <v>0.97619999999999996</v>
      </c>
      <c r="K25" s="97">
        <v>0.28000000000000003</v>
      </c>
      <c r="L25" s="98">
        <f t="shared" si="3"/>
        <v>3178.9333000000001</v>
      </c>
    </row>
    <row r="26" spans="2:12">
      <c r="B26" s="508"/>
      <c r="C26" s="509"/>
      <c r="D26" s="56" t="s">
        <v>166</v>
      </c>
      <c r="E26" s="53" t="s">
        <v>11</v>
      </c>
      <c r="F26" s="53" t="s">
        <v>46</v>
      </c>
      <c r="G26" s="59">
        <v>41302</v>
      </c>
      <c r="H26" s="57">
        <f t="shared" si="0"/>
        <v>11472.7778</v>
      </c>
      <c r="I26" s="58">
        <f t="shared" si="1"/>
        <v>0.98650000000000004</v>
      </c>
      <c r="J26" s="96">
        <f t="shared" si="2"/>
        <v>0.98650000000000004</v>
      </c>
      <c r="K26" s="97">
        <v>0.28000000000000003</v>
      </c>
      <c r="L26" s="98">
        <f t="shared" si="3"/>
        <v>3212.3778000000002</v>
      </c>
    </row>
    <row r="27" spans="2:12">
      <c r="B27" s="508"/>
      <c r="C27" s="509"/>
      <c r="D27" s="56" t="s">
        <v>16</v>
      </c>
      <c r="E27" s="53" t="s">
        <v>11</v>
      </c>
      <c r="F27" s="53" t="s">
        <v>47</v>
      </c>
      <c r="G27" s="57">
        <v>38000</v>
      </c>
      <c r="H27" s="57">
        <f t="shared" si="0"/>
        <v>10555.5556</v>
      </c>
      <c r="I27" s="58">
        <f t="shared" si="1"/>
        <v>0.90759999999999996</v>
      </c>
      <c r="J27" s="96">
        <f t="shared" si="2"/>
        <v>0.90759999999999996</v>
      </c>
      <c r="K27" s="97">
        <v>0.35</v>
      </c>
      <c r="L27" s="98">
        <f t="shared" si="3"/>
        <v>3694.4445000000001</v>
      </c>
    </row>
    <row r="28" spans="2:12">
      <c r="B28" s="508"/>
      <c r="C28" s="509"/>
      <c r="D28" s="56" t="s">
        <v>15</v>
      </c>
      <c r="E28" s="53" t="s">
        <v>11</v>
      </c>
      <c r="F28" s="53" t="s">
        <v>176</v>
      </c>
      <c r="G28" s="57">
        <v>46340</v>
      </c>
      <c r="H28" s="57">
        <f t="shared" si="0"/>
        <v>12872.2222</v>
      </c>
      <c r="I28" s="58">
        <f t="shared" si="1"/>
        <v>1.1068</v>
      </c>
      <c r="J28" s="96">
        <f t="shared" si="2"/>
        <v>1.1068</v>
      </c>
      <c r="K28" s="97">
        <v>0.23</v>
      </c>
      <c r="L28" s="98">
        <f t="shared" si="3"/>
        <v>2960.6111000000001</v>
      </c>
    </row>
    <row r="29" spans="2:12">
      <c r="B29" s="508"/>
      <c r="C29" s="509"/>
      <c r="D29" s="56" t="s">
        <v>171</v>
      </c>
      <c r="E29" s="53" t="s">
        <v>11</v>
      </c>
      <c r="F29" s="53" t="s">
        <v>176</v>
      </c>
      <c r="G29" s="57">
        <v>46080</v>
      </c>
      <c r="H29" s="57">
        <f t="shared" si="0"/>
        <v>12800</v>
      </c>
      <c r="I29" s="58">
        <f t="shared" si="1"/>
        <v>1.1006</v>
      </c>
      <c r="J29" s="96">
        <f t="shared" si="2"/>
        <v>1.1006</v>
      </c>
      <c r="K29" s="187">
        <v>0.22700000000000001</v>
      </c>
      <c r="L29" s="98">
        <f t="shared" si="3"/>
        <v>2905.6</v>
      </c>
    </row>
    <row r="30" spans="2:12" ht="18">
      <c r="B30" s="508"/>
      <c r="C30" s="509"/>
      <c r="D30" s="56" t="s">
        <v>14</v>
      </c>
      <c r="E30" s="53" t="s">
        <v>185</v>
      </c>
      <c r="F30" s="53" t="s">
        <v>48</v>
      </c>
      <c r="G30" s="57">
        <v>33338</v>
      </c>
      <c r="H30" s="57">
        <f t="shared" si="0"/>
        <v>9260.5555999999997</v>
      </c>
      <c r="I30" s="58">
        <f t="shared" si="1"/>
        <v>0.79630000000000001</v>
      </c>
      <c r="J30" s="96">
        <f t="shared" si="2"/>
        <v>0.79630000000000001</v>
      </c>
      <c r="K30" s="97">
        <v>0.2</v>
      </c>
      <c r="L30" s="98">
        <f t="shared" si="3"/>
        <v>1852.1111000000001</v>
      </c>
    </row>
    <row r="31" spans="2:12" ht="18">
      <c r="B31" s="508"/>
      <c r="C31" s="509"/>
      <c r="D31" s="56" t="s">
        <v>167</v>
      </c>
      <c r="E31" s="53" t="s">
        <v>185</v>
      </c>
      <c r="F31" s="53" t="s">
        <v>48</v>
      </c>
      <c r="G31" s="57">
        <v>33338</v>
      </c>
      <c r="H31" s="57">
        <f t="shared" si="0"/>
        <v>9260.5555999999997</v>
      </c>
      <c r="I31" s="58">
        <f t="shared" si="1"/>
        <v>0.79630000000000001</v>
      </c>
      <c r="J31" s="96">
        <f t="shared" si="2"/>
        <v>0.79630000000000001</v>
      </c>
      <c r="K31" s="97">
        <v>0.22</v>
      </c>
      <c r="L31" s="98">
        <f t="shared" si="3"/>
        <v>2037.3222000000001</v>
      </c>
    </row>
    <row r="32" spans="2:12" ht="18">
      <c r="B32" s="508"/>
      <c r="C32" s="509"/>
      <c r="D32" s="56" t="s">
        <v>13</v>
      </c>
      <c r="E32" s="53" t="s">
        <v>185</v>
      </c>
      <c r="F32" s="53" t="s">
        <v>49</v>
      </c>
      <c r="G32" s="57">
        <v>26500</v>
      </c>
      <c r="H32" s="57">
        <f t="shared" si="0"/>
        <v>7361.1111000000001</v>
      </c>
      <c r="I32" s="58">
        <f t="shared" si="1"/>
        <v>0.63290000000000002</v>
      </c>
      <c r="J32" s="96">
        <f t="shared" si="2"/>
        <v>0.63290000000000002</v>
      </c>
      <c r="K32" s="97">
        <v>0.2</v>
      </c>
      <c r="L32" s="98">
        <f t="shared" si="3"/>
        <v>1472.2221999999999</v>
      </c>
    </row>
    <row r="33" spans="2:12" ht="18">
      <c r="B33" s="508"/>
      <c r="C33" s="509"/>
      <c r="D33" s="56" t="s">
        <v>12</v>
      </c>
      <c r="E33" s="168" t="s">
        <v>207</v>
      </c>
      <c r="F33" s="53" t="s">
        <v>50</v>
      </c>
      <c r="G33" s="59">
        <v>6624</v>
      </c>
      <c r="H33" s="57">
        <f t="shared" si="0"/>
        <v>1840</v>
      </c>
      <c r="I33" s="58">
        <f t="shared" si="1"/>
        <v>0.15820000000000001</v>
      </c>
      <c r="J33" s="96">
        <f t="shared" si="2"/>
        <v>0.15820000000000001</v>
      </c>
      <c r="K33" s="96">
        <v>9.7999999999999997E-3</v>
      </c>
      <c r="L33" s="188">
        <f t="shared" si="3"/>
        <v>18.032</v>
      </c>
    </row>
    <row r="34" spans="2:12">
      <c r="B34" s="508"/>
      <c r="C34" s="509"/>
      <c r="D34" s="56" t="s">
        <v>168</v>
      </c>
      <c r="E34" s="53" t="s">
        <v>11</v>
      </c>
      <c r="F34" s="53" t="s">
        <v>177</v>
      </c>
      <c r="G34" s="57">
        <v>17640</v>
      </c>
      <c r="H34" s="57">
        <f t="shared" si="0"/>
        <v>4900</v>
      </c>
      <c r="I34" s="58">
        <f t="shared" si="1"/>
        <v>0.42130000000000001</v>
      </c>
      <c r="J34" s="96">
        <f t="shared" si="2"/>
        <v>0.42130000000000001</v>
      </c>
      <c r="K34" s="96">
        <v>2.6700000000000002E-2</v>
      </c>
      <c r="L34" s="188">
        <f t="shared" si="3"/>
        <v>130.83000000000001</v>
      </c>
    </row>
    <row r="35" spans="2:12">
      <c r="B35" s="508"/>
      <c r="C35" s="509"/>
      <c r="D35" s="56" t="s">
        <v>169</v>
      </c>
      <c r="E35" s="53" t="s">
        <v>11</v>
      </c>
      <c r="F35" s="53" t="s">
        <v>178</v>
      </c>
      <c r="G35" s="57">
        <v>16560</v>
      </c>
      <c r="H35" s="57">
        <f t="shared" si="0"/>
        <v>4600</v>
      </c>
      <c r="I35" s="58">
        <f t="shared" si="1"/>
        <v>0.39550000000000002</v>
      </c>
      <c r="J35" s="96">
        <f t="shared" si="2"/>
        <v>0.39550000000000002</v>
      </c>
      <c r="K35" s="96">
        <v>2.9399999999999999E-2</v>
      </c>
      <c r="L35" s="188">
        <f t="shared" si="3"/>
        <v>135.24</v>
      </c>
    </row>
    <row r="36" spans="2:12" ht="18">
      <c r="B36" s="508"/>
      <c r="C36" s="509"/>
      <c r="D36" s="56" t="s">
        <v>170</v>
      </c>
      <c r="E36" s="168" t="s">
        <v>208</v>
      </c>
      <c r="F36" s="53" t="s">
        <v>179</v>
      </c>
      <c r="G36" s="57">
        <v>2695</v>
      </c>
      <c r="H36" s="57">
        <f t="shared" si="0"/>
        <v>748.61109999999996</v>
      </c>
      <c r="I36" s="58">
        <f t="shared" si="1"/>
        <v>6.4399999999999999E-2</v>
      </c>
      <c r="J36" s="96">
        <f t="shared" si="2"/>
        <v>6.4399999999999999E-2</v>
      </c>
      <c r="K36" s="96">
        <v>2.12E-2</v>
      </c>
      <c r="L36" s="188">
        <f t="shared" si="3"/>
        <v>15.8706</v>
      </c>
    </row>
    <row r="37" spans="2:12">
      <c r="B37" s="508"/>
      <c r="C37" s="509"/>
      <c r="D37" s="56" t="s">
        <v>70</v>
      </c>
      <c r="E37" s="235" t="s">
        <v>11</v>
      </c>
      <c r="F37" s="53" t="s">
        <v>51</v>
      </c>
      <c r="G37" s="57">
        <v>25900</v>
      </c>
      <c r="H37" s="57">
        <f t="shared" si="0"/>
        <v>7194.4444000000003</v>
      </c>
      <c r="I37" s="58">
        <f t="shared" si="1"/>
        <v>0.61860000000000004</v>
      </c>
      <c r="J37" s="96">
        <f t="shared" si="2"/>
        <v>0.61860000000000004</v>
      </c>
      <c r="K37" s="97">
        <v>0.35</v>
      </c>
      <c r="L37" s="98">
        <f t="shared" si="3"/>
        <v>2518.0554999999999</v>
      </c>
    </row>
    <row r="38" spans="2:12">
      <c r="B38" s="508"/>
      <c r="C38" s="509"/>
      <c r="D38" s="131" t="s">
        <v>69</v>
      </c>
      <c r="E38" s="235" t="s">
        <v>11</v>
      </c>
      <c r="F38" s="61" t="s">
        <v>68</v>
      </c>
      <c r="G38" s="59">
        <v>17500</v>
      </c>
      <c r="H38" s="57">
        <f t="shared" si="0"/>
        <v>4861.1111000000001</v>
      </c>
      <c r="I38" s="58">
        <f t="shared" si="1"/>
        <v>0.41799999999999998</v>
      </c>
      <c r="J38" s="96">
        <f t="shared" si="2"/>
        <v>0.41799999999999998</v>
      </c>
      <c r="K38" s="100">
        <v>0.04</v>
      </c>
      <c r="L38" s="188">
        <f t="shared" si="3"/>
        <v>194.4444</v>
      </c>
    </row>
    <row r="39" spans="2:12" ht="15.75" customHeight="1">
      <c r="B39" s="508"/>
      <c r="C39" s="509"/>
      <c r="D39" s="99" t="s">
        <v>67</v>
      </c>
      <c r="E39" s="236" t="s">
        <v>11</v>
      </c>
      <c r="F39" s="61" t="s">
        <v>66</v>
      </c>
      <c r="G39" s="59">
        <v>14500</v>
      </c>
      <c r="H39" s="57">
        <f t="shared" si="0"/>
        <v>4027.7777999999998</v>
      </c>
      <c r="I39" s="58">
        <f t="shared" si="1"/>
        <v>0.3463</v>
      </c>
      <c r="J39" s="96">
        <f t="shared" si="2"/>
        <v>0.3463</v>
      </c>
      <c r="K39" s="101">
        <v>0.04</v>
      </c>
      <c r="L39" s="188">
        <f t="shared" si="3"/>
        <v>161.11109999999999</v>
      </c>
    </row>
    <row r="40" spans="2:12">
      <c r="B40" s="508"/>
      <c r="C40" s="509"/>
      <c r="D40" s="138" t="s">
        <v>52</v>
      </c>
      <c r="E40" s="235" t="s">
        <v>11</v>
      </c>
      <c r="F40" s="102"/>
      <c r="G40" s="103"/>
      <c r="H40" s="57">
        <f t="shared" si="0"/>
        <v>0</v>
      </c>
      <c r="I40" s="58">
        <f t="shared" si="1"/>
        <v>0</v>
      </c>
      <c r="J40" s="96">
        <f t="shared" si="2"/>
        <v>0</v>
      </c>
      <c r="K40" s="104"/>
      <c r="L40" s="191">
        <f t="shared" si="3"/>
        <v>0</v>
      </c>
    </row>
    <row r="41" spans="2:12" ht="15.75" customHeight="1">
      <c r="B41" s="508"/>
      <c r="C41" s="509"/>
      <c r="D41" s="138" t="s">
        <v>53</v>
      </c>
      <c r="E41" s="235" t="s">
        <v>11</v>
      </c>
      <c r="F41" s="102"/>
      <c r="G41" s="103"/>
      <c r="H41" s="57">
        <f t="shared" si="0"/>
        <v>0</v>
      </c>
      <c r="I41" s="58">
        <f t="shared" si="1"/>
        <v>0</v>
      </c>
      <c r="J41" s="96">
        <f t="shared" si="2"/>
        <v>0</v>
      </c>
      <c r="K41" s="104"/>
      <c r="L41" s="191">
        <f t="shared" si="3"/>
        <v>0</v>
      </c>
    </row>
    <row r="42" spans="2:12" ht="15.75" customHeight="1">
      <c r="B42" s="508"/>
      <c r="C42" s="509"/>
      <c r="D42" s="138" t="s">
        <v>54</v>
      </c>
      <c r="E42" s="237"/>
      <c r="F42" s="102"/>
      <c r="G42" s="103"/>
      <c r="H42" s="57">
        <f t="shared" si="0"/>
        <v>0</v>
      </c>
      <c r="I42" s="58">
        <f t="shared" si="1"/>
        <v>0</v>
      </c>
      <c r="J42" s="96">
        <f t="shared" si="2"/>
        <v>0</v>
      </c>
      <c r="K42" s="104"/>
      <c r="L42" s="191">
        <f t="shared" si="3"/>
        <v>0</v>
      </c>
    </row>
    <row r="43" spans="2:12" ht="15.75" customHeight="1">
      <c r="B43" s="510"/>
      <c r="C43" s="511"/>
      <c r="D43" s="139" t="s">
        <v>55</v>
      </c>
      <c r="E43" s="238"/>
      <c r="F43" s="105"/>
      <c r="G43" s="106"/>
      <c r="H43" s="107">
        <f t="shared" si="0"/>
        <v>0</v>
      </c>
      <c r="I43" s="108">
        <f t="shared" si="1"/>
        <v>0</v>
      </c>
      <c r="J43" s="109">
        <f t="shared" si="2"/>
        <v>0</v>
      </c>
      <c r="K43" s="110"/>
      <c r="L43" s="191">
        <f t="shared" si="3"/>
        <v>0</v>
      </c>
    </row>
    <row r="44" spans="2:12" ht="15" customHeight="1">
      <c r="B44" s="501" t="s">
        <v>65</v>
      </c>
      <c r="C44" s="352" t="s">
        <v>64</v>
      </c>
      <c r="D44" s="65" t="s">
        <v>10</v>
      </c>
      <c r="E44" s="66" t="s">
        <v>112</v>
      </c>
      <c r="F44" s="53" t="s">
        <v>56</v>
      </c>
      <c r="G44" s="111">
        <v>3600</v>
      </c>
      <c r="H44" s="51">
        <f t="shared" si="0"/>
        <v>1000</v>
      </c>
      <c r="I44" s="52">
        <f t="shared" si="1"/>
        <v>8.5999999999999993E-2</v>
      </c>
      <c r="J44" s="90">
        <f>ROUND(I44/0.64,4)</f>
        <v>0.13439999999999999</v>
      </c>
      <c r="K44" s="187">
        <v>0.28699999999999998</v>
      </c>
      <c r="L44" s="189">
        <f t="shared" si="3"/>
        <v>287</v>
      </c>
    </row>
    <row r="45" spans="2:12" ht="16.5" customHeight="1">
      <c r="B45" s="502"/>
      <c r="C45" s="353"/>
      <c r="D45" s="67" t="s">
        <v>9</v>
      </c>
      <c r="E45" s="66" t="s">
        <v>112</v>
      </c>
      <c r="F45" s="53" t="s">
        <v>56</v>
      </c>
      <c r="G45" s="59">
        <v>3600</v>
      </c>
      <c r="H45" s="57">
        <f t="shared" si="0"/>
        <v>1000</v>
      </c>
      <c r="I45" s="58">
        <f t="shared" si="1"/>
        <v>8.5999999999999993E-2</v>
      </c>
      <c r="J45" s="90">
        <f>ROUND(I45/0.64,4)</f>
        <v>0.13439999999999999</v>
      </c>
      <c r="K45" s="187">
        <v>0.28699999999999998</v>
      </c>
      <c r="L45" s="188">
        <f t="shared" si="3"/>
        <v>287</v>
      </c>
    </row>
    <row r="46" spans="2:12" ht="16.5" customHeight="1">
      <c r="B46" s="502"/>
      <c r="C46" s="512" t="s">
        <v>61</v>
      </c>
      <c r="D46" s="68" t="s">
        <v>7</v>
      </c>
      <c r="E46" s="66" t="s">
        <v>112</v>
      </c>
      <c r="F46" s="73" t="s">
        <v>56</v>
      </c>
      <c r="G46" s="112">
        <v>3600</v>
      </c>
      <c r="H46" s="113">
        <f t="shared" si="0"/>
        <v>1000</v>
      </c>
      <c r="I46" s="114">
        <f t="shared" si="1"/>
        <v>8.5999999999999993E-2</v>
      </c>
      <c r="J46" s="115">
        <f t="shared" ref="J46:J49" si="4">ROUND(I46/1,4)</f>
        <v>8.5999999999999993E-2</v>
      </c>
      <c r="K46" s="116">
        <v>0</v>
      </c>
      <c r="L46" s="98">
        <f t="shared" si="3"/>
        <v>0</v>
      </c>
    </row>
    <row r="47" spans="2:12" ht="16.5" customHeight="1">
      <c r="B47" s="502"/>
      <c r="C47" s="513"/>
      <c r="D47" s="67" t="s">
        <v>6</v>
      </c>
      <c r="E47" s="66" t="s">
        <v>112</v>
      </c>
      <c r="F47" s="53" t="s">
        <v>56</v>
      </c>
      <c r="G47" s="59">
        <v>3600</v>
      </c>
      <c r="H47" s="57">
        <f t="shared" si="0"/>
        <v>1000</v>
      </c>
      <c r="I47" s="58">
        <f t="shared" si="1"/>
        <v>8.5999999999999993E-2</v>
      </c>
      <c r="J47" s="96">
        <f t="shared" si="4"/>
        <v>8.5999999999999993E-2</v>
      </c>
      <c r="K47" s="116">
        <v>0</v>
      </c>
      <c r="L47" s="98">
        <f t="shared" si="3"/>
        <v>0</v>
      </c>
    </row>
    <row r="48" spans="2:12" ht="16.5" customHeight="1">
      <c r="B48" s="502"/>
      <c r="C48" s="513"/>
      <c r="D48" s="117" t="s">
        <v>54</v>
      </c>
      <c r="E48" s="66" t="s">
        <v>112</v>
      </c>
      <c r="F48" s="53" t="s">
        <v>56</v>
      </c>
      <c r="G48" s="59">
        <v>3600</v>
      </c>
      <c r="H48" s="57">
        <f t="shared" si="0"/>
        <v>1000</v>
      </c>
      <c r="I48" s="58">
        <f t="shared" si="1"/>
        <v>8.5999999999999993E-2</v>
      </c>
      <c r="J48" s="96">
        <f t="shared" si="4"/>
        <v>8.5999999999999993E-2</v>
      </c>
      <c r="K48" s="118"/>
      <c r="L48" s="192">
        <f t="shared" si="3"/>
        <v>0</v>
      </c>
    </row>
    <row r="49" spans="2:12" ht="17.25" customHeight="1">
      <c r="B49" s="503"/>
      <c r="C49" s="514"/>
      <c r="D49" s="119" t="s">
        <v>55</v>
      </c>
      <c r="E49" s="70" t="s">
        <v>112</v>
      </c>
      <c r="F49" s="70" t="s">
        <v>56</v>
      </c>
      <c r="G49" s="120">
        <v>3600</v>
      </c>
      <c r="H49" s="107">
        <f t="shared" si="0"/>
        <v>1000</v>
      </c>
      <c r="I49" s="108">
        <f t="shared" si="1"/>
        <v>8.5999999999999993E-2</v>
      </c>
      <c r="J49" s="109">
        <f t="shared" si="4"/>
        <v>8.5999999999999993E-2</v>
      </c>
      <c r="K49" s="121"/>
      <c r="L49" s="193">
        <f t="shared" si="3"/>
        <v>0</v>
      </c>
    </row>
    <row r="50" spans="2:12" ht="15" customHeight="1">
      <c r="B50" s="498" t="s">
        <v>8</v>
      </c>
      <c r="C50" s="352" t="s">
        <v>64</v>
      </c>
      <c r="D50" s="72" t="s">
        <v>63</v>
      </c>
      <c r="E50" s="66" t="s">
        <v>112</v>
      </c>
      <c r="F50" s="50" t="s">
        <v>56</v>
      </c>
      <c r="G50" s="51">
        <v>3600</v>
      </c>
      <c r="H50" s="51">
        <f t="shared" si="0"/>
        <v>1000</v>
      </c>
      <c r="I50" s="52">
        <f t="shared" si="1"/>
        <v>8.5999999999999993E-2</v>
      </c>
      <c r="J50" s="90">
        <f>ROUND(I50/0.3317,4)</f>
        <v>0.25929999999999997</v>
      </c>
      <c r="K50" s="187">
        <v>1.099</v>
      </c>
      <c r="L50" s="95">
        <f t="shared" si="3"/>
        <v>1099</v>
      </c>
    </row>
    <row r="51" spans="2:12" ht="15" customHeight="1">
      <c r="B51" s="499"/>
      <c r="C51" s="353"/>
      <c r="D51" s="68" t="s">
        <v>62</v>
      </c>
      <c r="E51" s="66" t="s">
        <v>112</v>
      </c>
      <c r="F51" s="53" t="s">
        <v>56</v>
      </c>
      <c r="G51" s="57">
        <v>3600</v>
      </c>
      <c r="H51" s="57">
        <f t="shared" si="0"/>
        <v>1000</v>
      </c>
      <c r="I51" s="58">
        <f t="shared" si="1"/>
        <v>8.5999999999999993E-2</v>
      </c>
      <c r="J51" s="90">
        <f>ROUND(I51/0.3317,4)</f>
        <v>0.25929999999999997</v>
      </c>
      <c r="K51" s="187">
        <v>1.099</v>
      </c>
      <c r="L51" s="98">
        <f t="shared" si="3"/>
        <v>1099</v>
      </c>
    </row>
    <row r="52" spans="2:12" ht="15" customHeight="1">
      <c r="B52" s="499"/>
      <c r="C52" s="515" t="s">
        <v>61</v>
      </c>
      <c r="D52" s="68" t="s">
        <v>7</v>
      </c>
      <c r="E52" s="66" t="s">
        <v>112</v>
      </c>
      <c r="F52" s="53" t="s">
        <v>56</v>
      </c>
      <c r="G52" s="57">
        <v>3600</v>
      </c>
      <c r="H52" s="57">
        <f t="shared" si="0"/>
        <v>1000</v>
      </c>
      <c r="I52" s="58">
        <f t="shared" si="1"/>
        <v>8.5999999999999993E-2</v>
      </c>
      <c r="J52" s="96">
        <f t="shared" ref="J52:J56" si="5">ROUND(I52/1,4)</f>
        <v>8.5999999999999993E-2</v>
      </c>
      <c r="K52" s="97">
        <v>0</v>
      </c>
      <c r="L52" s="98">
        <f t="shared" si="3"/>
        <v>0</v>
      </c>
    </row>
    <row r="53" spans="2:12" ht="15" customHeight="1">
      <c r="B53" s="499"/>
      <c r="C53" s="516"/>
      <c r="D53" s="68" t="s">
        <v>6</v>
      </c>
      <c r="E53" s="66" t="s">
        <v>112</v>
      </c>
      <c r="F53" s="53" t="s">
        <v>56</v>
      </c>
      <c r="G53" s="57">
        <v>3600</v>
      </c>
      <c r="H53" s="57">
        <f t="shared" si="0"/>
        <v>1000</v>
      </c>
      <c r="I53" s="58">
        <f t="shared" si="1"/>
        <v>8.5999999999999993E-2</v>
      </c>
      <c r="J53" s="96">
        <f t="shared" si="5"/>
        <v>8.5999999999999993E-2</v>
      </c>
      <c r="K53" s="97">
        <v>0</v>
      </c>
      <c r="L53" s="98">
        <f t="shared" si="3"/>
        <v>0</v>
      </c>
    </row>
    <row r="54" spans="2:12" ht="15" customHeight="1">
      <c r="B54" s="499"/>
      <c r="C54" s="516"/>
      <c r="D54" s="68" t="s">
        <v>5</v>
      </c>
      <c r="E54" s="66" t="s">
        <v>112</v>
      </c>
      <c r="F54" s="53" t="s">
        <v>56</v>
      </c>
      <c r="G54" s="57">
        <v>3600</v>
      </c>
      <c r="H54" s="57">
        <f t="shared" si="0"/>
        <v>1000</v>
      </c>
      <c r="I54" s="58">
        <f t="shared" si="1"/>
        <v>8.5999999999999993E-2</v>
      </c>
      <c r="J54" s="96">
        <f t="shared" si="5"/>
        <v>8.5999999999999993E-2</v>
      </c>
      <c r="K54" s="97">
        <v>0</v>
      </c>
      <c r="L54" s="98">
        <f t="shared" si="3"/>
        <v>0</v>
      </c>
    </row>
    <row r="55" spans="2:12" ht="15" customHeight="1">
      <c r="B55" s="499"/>
      <c r="C55" s="516"/>
      <c r="D55" s="117" t="s">
        <v>54</v>
      </c>
      <c r="E55" s="66" t="s">
        <v>112</v>
      </c>
      <c r="F55" s="53" t="s">
        <v>56</v>
      </c>
      <c r="G55" s="57">
        <v>3600</v>
      </c>
      <c r="H55" s="57">
        <f t="shared" si="0"/>
        <v>1000</v>
      </c>
      <c r="I55" s="58">
        <f t="shared" si="1"/>
        <v>8.5999999999999993E-2</v>
      </c>
      <c r="J55" s="96">
        <f t="shared" si="5"/>
        <v>8.5999999999999993E-2</v>
      </c>
      <c r="K55" s="104"/>
      <c r="L55" s="98">
        <f t="shared" si="3"/>
        <v>0</v>
      </c>
    </row>
    <row r="56" spans="2:12" ht="18" customHeight="1" thickBot="1">
      <c r="B56" s="500"/>
      <c r="C56" s="517"/>
      <c r="D56" s="122" t="s">
        <v>55</v>
      </c>
      <c r="E56" s="123" t="s">
        <v>112</v>
      </c>
      <c r="F56" s="123" t="s">
        <v>56</v>
      </c>
      <c r="G56" s="74">
        <v>3600</v>
      </c>
      <c r="H56" s="75">
        <f t="shared" si="0"/>
        <v>1000</v>
      </c>
      <c r="I56" s="76">
        <f t="shared" si="1"/>
        <v>8.5999999999999993E-2</v>
      </c>
      <c r="J56" s="124">
        <f t="shared" si="5"/>
        <v>8.5999999999999993E-2</v>
      </c>
      <c r="K56" s="125"/>
      <c r="L56" s="190">
        <f t="shared" si="3"/>
        <v>0</v>
      </c>
    </row>
  </sheetData>
  <sheetProtection algorithmName="SHA-512" hashValue="hXgQgU7er7JSojEqgRBCAk3q3K4jJpoSe/VFyHaVlU+GqAaJVkYW4QXD51lXwDxhWwwtYzcHrXnnWKxNb7wa6g==" saltValue="srDndU5hijyTnqYwnWGAog==" spinCount="100000" sheet="1" formatRows="0"/>
  <mergeCells count="16">
    <mergeCell ref="B50:B56"/>
    <mergeCell ref="B44:B49"/>
    <mergeCell ref="K3:K4"/>
    <mergeCell ref="B6:C43"/>
    <mergeCell ref="C44:C45"/>
    <mergeCell ref="C46:C49"/>
    <mergeCell ref="C50:C51"/>
    <mergeCell ref="C52:C56"/>
    <mergeCell ref="B3:D5"/>
    <mergeCell ref="E3:E5"/>
    <mergeCell ref="F3:F5"/>
    <mergeCell ref="L3:L4"/>
    <mergeCell ref="G3:G4"/>
    <mergeCell ref="H3:H4"/>
    <mergeCell ref="I3:I4"/>
    <mergeCell ref="J3:J4"/>
  </mergeCells>
  <printOptions horizontalCentered="1"/>
  <pageMargins left="0.39370078740157483" right="0.39370078740157483" top="0.78740157480314965" bottom="0.59055118110236227" header="0.59055118110236227" footer="0.31496062992125984"/>
  <pageSetup paperSize="9" scale="75" orientation="landscape" errors="blank" horizontalDpi="4294967295" verticalDpi="4294967295" r:id="rId1"/>
  <headerFooter>
    <oddFooter xml:space="preserve">&amp;LОбразац СЕМ 02/4&amp;RВер1 </oddFooter>
  </headerFooter>
  <rowBreaks count="1" manualBreakCount="1">
    <brk id="43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О Насловна</vt:lpstr>
      <vt:lpstr>О Списак Објеката</vt:lpstr>
      <vt:lpstr>O Табела 1</vt:lpstr>
      <vt:lpstr>O Табела 3-4</vt:lpstr>
      <vt:lpstr>О Табела 5-6</vt:lpstr>
      <vt:lpstr>О Средњерочни и дугорочни план</vt:lpstr>
      <vt:lpstr>О Конвертор</vt:lpstr>
      <vt:lpstr>'O Табела 3-4'!Print_Area</vt:lpstr>
      <vt:lpstr>'О Списак Објеката'!Print_Titles</vt:lpstr>
    </vt:vector>
  </TitlesOfParts>
  <Company>MRE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2019-03-13</dc:title>
  <dc:creator>MRE RS</dc:creator>
  <cp:keywords>Godišnji izveštaj - JLS-Organi;Orazac 2;Obrazac 2</cp:keywords>
  <cp:lastModifiedBy>SrKo</cp:lastModifiedBy>
  <cp:lastPrinted>2018-07-27T08:36:11Z</cp:lastPrinted>
  <dcterms:created xsi:type="dcterms:W3CDTF">2010-03-09T07:56:03Z</dcterms:created>
  <dcterms:modified xsi:type="dcterms:W3CDTF">2019-03-22T08:34:09Z</dcterms:modified>
</cp:coreProperties>
</file>